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альцева\Desktop\НОВЫЙ УЧЕБНЫЙ ГОД МЕНЮ 2025-2026. Школы\Аллергики 25-26 г. Школы\"/>
    </mc:Choice>
  </mc:AlternateContent>
  <bookViews>
    <workbookView xWindow="0" yWindow="0" windowWidth="20490" windowHeight="7575" activeTab="1"/>
  </bookViews>
  <sheets>
    <sheet name="меню" sheetId="1" r:id="rId1"/>
    <sheet name="меню в зал" sheetId="3" r:id="rId2"/>
    <sheet name="сетка" sheetId="4" state="hidden" r:id="rId3"/>
  </sheets>
  <definedNames>
    <definedName name="_xlnm._FilterDatabase" localSheetId="0" hidden="1">меню!$A$1:$A$1272</definedName>
    <definedName name="_xlnm.Print_Area" localSheetId="0">меню!$A$1:$H$1270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96" i="3" l="1"/>
  <c r="B495" i="3"/>
  <c r="B493" i="3"/>
  <c r="B492" i="3"/>
  <c r="B487" i="3"/>
  <c r="B486" i="3"/>
  <c r="B485" i="3"/>
  <c r="B473" i="3"/>
  <c r="B472" i="3"/>
  <c r="B471" i="3"/>
  <c r="B464" i="3"/>
  <c r="B462" i="3"/>
  <c r="B443" i="3"/>
  <c r="A442" i="3"/>
  <c r="B442" i="3"/>
  <c r="B441" i="3"/>
  <c r="B435" i="3"/>
  <c r="B434" i="3"/>
  <c r="B422" i="3"/>
  <c r="B421" i="3"/>
  <c r="B394" i="3"/>
  <c r="B393" i="3"/>
  <c r="B392" i="3"/>
  <c r="B387" i="3"/>
  <c r="B386" i="3"/>
  <c r="B385" i="3"/>
  <c r="B374" i="3"/>
  <c r="B373" i="3"/>
  <c r="B372" i="3"/>
  <c r="B371" i="3"/>
  <c r="B365" i="3"/>
  <c r="B364" i="3"/>
  <c r="B362" i="3"/>
  <c r="B343" i="3"/>
  <c r="B342" i="3"/>
  <c r="B337" i="3"/>
  <c r="B336" i="3"/>
  <c r="B335" i="3"/>
  <c r="B323" i="3"/>
  <c r="B322" i="3"/>
  <c r="B320" i="3"/>
  <c r="B319" i="3"/>
  <c r="B313" i="3"/>
  <c r="B312" i="3"/>
  <c r="B310" i="3"/>
  <c r="B291" i="3"/>
  <c r="B290" i="3"/>
  <c r="B282" i="3"/>
  <c r="B271" i="3"/>
  <c r="B270" i="3"/>
  <c r="B269" i="3"/>
  <c r="B268" i="3"/>
  <c r="B243" i="3"/>
  <c r="B242" i="3"/>
  <c r="B240" i="3"/>
  <c r="B233" i="3"/>
  <c r="B221" i="3"/>
  <c r="B220" i="3"/>
  <c r="B219" i="3"/>
  <c r="A219" i="3"/>
  <c r="B213" i="3"/>
  <c r="B192" i="3"/>
  <c r="B190" i="3"/>
  <c r="B189" i="3"/>
  <c r="B183" i="3"/>
  <c r="A182" i="3"/>
  <c r="B182" i="3"/>
  <c r="B181" i="3"/>
  <c r="B169" i="3"/>
  <c r="B168" i="3"/>
  <c r="B167" i="3"/>
  <c r="B161" i="3"/>
  <c r="B141" i="3"/>
  <c r="B140" i="3"/>
  <c r="B135" i="3"/>
  <c r="B134" i="3"/>
  <c r="B133" i="3"/>
  <c r="B122" i="3"/>
  <c r="B121" i="3"/>
  <c r="B120" i="3"/>
  <c r="B119" i="3"/>
  <c r="B114" i="3"/>
  <c r="B113" i="3"/>
  <c r="B111" i="3"/>
  <c r="B93" i="3"/>
  <c r="B86" i="3"/>
  <c r="B85" i="3"/>
  <c r="B84" i="3"/>
  <c r="B72" i="3"/>
  <c r="B71" i="3"/>
  <c r="B65" i="3"/>
  <c r="D107" i="1"/>
  <c r="D108" i="1"/>
  <c r="D109" i="1"/>
  <c r="D106" i="1"/>
  <c r="B45" i="3" l="1"/>
  <c r="B44" i="3"/>
  <c r="B43" i="3"/>
  <c r="B35" i="3"/>
  <c r="B38" i="3"/>
  <c r="B37" i="3"/>
  <c r="B34" i="3"/>
  <c r="B21" i="3"/>
  <c r="A21" i="3"/>
  <c r="C1195" i="1"/>
  <c r="C805" i="1"/>
  <c r="C806" i="1"/>
  <c r="C705" i="1"/>
  <c r="C701" i="1"/>
  <c r="E34" i="4" l="1"/>
  <c r="A34" i="4"/>
  <c r="E33" i="4"/>
  <c r="C33" i="4"/>
  <c r="A33" i="4"/>
  <c r="H32" i="4"/>
  <c r="G32" i="4"/>
  <c r="F32" i="4"/>
  <c r="A32" i="4"/>
  <c r="J31" i="4"/>
  <c r="I31" i="4"/>
  <c r="H31" i="4"/>
  <c r="G31" i="4"/>
  <c r="F31" i="4"/>
  <c r="E31" i="4"/>
  <c r="D31" i="4"/>
  <c r="C31" i="4"/>
  <c r="A31" i="4"/>
  <c r="J30" i="4"/>
  <c r="I30" i="4"/>
  <c r="H30" i="4"/>
  <c r="G30" i="4"/>
  <c r="E30" i="4"/>
  <c r="D30" i="4"/>
  <c r="C30" i="4"/>
  <c r="I29" i="4"/>
  <c r="E29" i="4"/>
  <c r="J27" i="4"/>
  <c r="I27" i="4"/>
  <c r="H27" i="4"/>
  <c r="G27" i="4"/>
  <c r="F27" i="4"/>
  <c r="E27" i="4"/>
  <c r="D27" i="4"/>
  <c r="C27" i="4"/>
  <c r="B27" i="4"/>
  <c r="A27" i="4"/>
  <c r="E25" i="4"/>
  <c r="G24" i="4"/>
  <c r="E24" i="4"/>
  <c r="I23" i="4"/>
  <c r="C23" i="4"/>
  <c r="J22" i="4"/>
  <c r="I22" i="4"/>
  <c r="G22" i="4"/>
  <c r="F22" i="4"/>
  <c r="E22" i="4"/>
  <c r="C22" i="4"/>
  <c r="B22" i="4"/>
  <c r="A22" i="4"/>
  <c r="J21" i="4"/>
  <c r="I21" i="4"/>
  <c r="G21" i="4"/>
  <c r="F21" i="4"/>
  <c r="E21" i="4"/>
  <c r="A21" i="4"/>
  <c r="J20" i="4"/>
  <c r="I20" i="4"/>
  <c r="G20" i="4"/>
  <c r="F20" i="4"/>
  <c r="E20" i="4"/>
  <c r="D20" i="4"/>
  <c r="C20" i="4"/>
  <c r="B20" i="4"/>
  <c r="A20" i="4"/>
  <c r="J18" i="4"/>
  <c r="I18" i="4"/>
  <c r="G18" i="4"/>
  <c r="F18" i="4"/>
  <c r="E18" i="4"/>
  <c r="D18" i="4"/>
  <c r="C18" i="4"/>
  <c r="B18" i="4"/>
  <c r="A18" i="4"/>
  <c r="J16" i="4"/>
  <c r="I16" i="4"/>
  <c r="F16" i="4"/>
  <c r="E16" i="4"/>
  <c r="J15" i="4"/>
  <c r="I15" i="4"/>
  <c r="F15" i="4"/>
  <c r="E15" i="4"/>
  <c r="B15" i="4"/>
  <c r="A15" i="4"/>
  <c r="J14" i="4"/>
  <c r="I14" i="4"/>
  <c r="G14" i="4"/>
  <c r="F14" i="4"/>
  <c r="E14" i="4"/>
  <c r="D14" i="4"/>
  <c r="C14" i="4"/>
  <c r="A14" i="4"/>
  <c r="J13" i="4"/>
  <c r="I13" i="4"/>
  <c r="H13" i="4"/>
  <c r="G13" i="4"/>
  <c r="F13" i="4"/>
  <c r="E13" i="4"/>
  <c r="D13" i="4"/>
  <c r="C13" i="4"/>
  <c r="B13" i="4"/>
  <c r="A13" i="4"/>
  <c r="H12" i="4"/>
  <c r="G12" i="4"/>
  <c r="H11" i="4"/>
  <c r="G11" i="4"/>
  <c r="F11" i="4"/>
  <c r="E11" i="4"/>
  <c r="D11" i="4"/>
  <c r="C11" i="4"/>
  <c r="B11" i="4"/>
  <c r="A11" i="4"/>
  <c r="B9" i="4"/>
  <c r="A9" i="4"/>
  <c r="J8" i="4"/>
  <c r="I8" i="4"/>
  <c r="H8" i="4"/>
  <c r="G8" i="4"/>
  <c r="F8" i="4"/>
  <c r="E8" i="4"/>
  <c r="D8" i="4"/>
  <c r="C8" i="4"/>
  <c r="B8" i="4"/>
  <c r="A8" i="4"/>
  <c r="H7" i="4"/>
  <c r="G7" i="4"/>
  <c r="D7" i="4"/>
  <c r="C7" i="4"/>
  <c r="J6" i="4"/>
  <c r="I6" i="4"/>
  <c r="H6" i="4"/>
  <c r="G6" i="4"/>
  <c r="F6" i="4"/>
  <c r="E6" i="4"/>
  <c r="D6" i="4"/>
  <c r="C6" i="4"/>
  <c r="B6" i="4"/>
  <c r="A6" i="4"/>
  <c r="H5" i="4"/>
  <c r="G5" i="4"/>
  <c r="J3" i="4"/>
  <c r="I3" i="4"/>
  <c r="H3" i="4"/>
  <c r="G3" i="4"/>
  <c r="F3" i="4"/>
  <c r="E3" i="4"/>
  <c r="B3" i="4"/>
  <c r="A3" i="4"/>
  <c r="F501" i="3"/>
  <c r="E501" i="3"/>
  <c r="D501" i="3"/>
  <c r="C501" i="3"/>
  <c r="B501" i="3"/>
  <c r="F500" i="3"/>
  <c r="E500" i="3"/>
  <c r="D500" i="3"/>
  <c r="C500" i="3"/>
  <c r="A492" i="3"/>
  <c r="F490" i="3"/>
  <c r="E490" i="3"/>
  <c r="D490" i="3"/>
  <c r="C490" i="3"/>
  <c r="F478" i="3"/>
  <c r="E478" i="3"/>
  <c r="D478" i="3"/>
  <c r="C478" i="3"/>
  <c r="F477" i="3"/>
  <c r="E477" i="3"/>
  <c r="D477" i="3"/>
  <c r="C477" i="3"/>
  <c r="B477" i="3"/>
  <c r="B478" i="3" s="1"/>
  <c r="A471" i="3"/>
  <c r="F469" i="3"/>
  <c r="E469" i="3"/>
  <c r="D469" i="3"/>
  <c r="C469" i="3"/>
  <c r="B466" i="3"/>
  <c r="A466" i="3"/>
  <c r="B465" i="3"/>
  <c r="A465" i="3"/>
  <c r="F448" i="3"/>
  <c r="E448" i="3"/>
  <c r="D448" i="3"/>
  <c r="C448" i="3"/>
  <c r="F447" i="3"/>
  <c r="E447" i="3"/>
  <c r="D447" i="3"/>
  <c r="C447" i="3"/>
  <c r="B447" i="3"/>
  <c r="B448" i="3" s="1"/>
  <c r="A441" i="3"/>
  <c r="F439" i="3"/>
  <c r="E439" i="3"/>
  <c r="D439" i="3"/>
  <c r="C439" i="3"/>
  <c r="F427" i="3"/>
  <c r="E427" i="3"/>
  <c r="D427" i="3"/>
  <c r="C427" i="3"/>
  <c r="F426" i="3"/>
  <c r="E426" i="3"/>
  <c r="D426" i="3"/>
  <c r="C426" i="3"/>
  <c r="B426" i="3"/>
  <c r="B427" i="3" s="1"/>
  <c r="B420" i="3"/>
  <c r="A420" i="3"/>
  <c r="F418" i="3"/>
  <c r="E418" i="3"/>
  <c r="D418" i="3"/>
  <c r="C418" i="3"/>
  <c r="B418" i="3"/>
  <c r="A414" i="3"/>
  <c r="F399" i="3"/>
  <c r="E399" i="3"/>
  <c r="D399" i="3"/>
  <c r="C399" i="3"/>
  <c r="F398" i="3"/>
  <c r="E398" i="3"/>
  <c r="D398" i="3"/>
  <c r="C398" i="3"/>
  <c r="A394" i="3"/>
  <c r="B398" i="3"/>
  <c r="B399" i="3" s="1"/>
  <c r="F390" i="3"/>
  <c r="E390" i="3"/>
  <c r="D390" i="3"/>
  <c r="C390" i="3"/>
  <c r="B390" i="3"/>
  <c r="F378" i="3"/>
  <c r="E378" i="3"/>
  <c r="D378" i="3"/>
  <c r="C378" i="3"/>
  <c r="F377" i="3"/>
  <c r="E377" i="3"/>
  <c r="D377" i="3"/>
  <c r="C377" i="3"/>
  <c r="B377" i="3"/>
  <c r="A372" i="3"/>
  <c r="F369" i="3"/>
  <c r="E369" i="3"/>
  <c r="D369" i="3"/>
  <c r="C369" i="3"/>
  <c r="B369" i="3"/>
  <c r="A365" i="3"/>
  <c r="F348" i="3"/>
  <c r="E348" i="3"/>
  <c r="D348" i="3"/>
  <c r="C348" i="3"/>
  <c r="F347" i="3"/>
  <c r="E347" i="3"/>
  <c r="D347" i="3"/>
  <c r="C347" i="3"/>
  <c r="B347" i="3"/>
  <c r="A343" i="3"/>
  <c r="A342" i="3"/>
  <c r="F340" i="3"/>
  <c r="E340" i="3"/>
  <c r="D340" i="3"/>
  <c r="C340" i="3"/>
  <c r="F328" i="3"/>
  <c r="E328" i="3"/>
  <c r="D328" i="3"/>
  <c r="C328" i="3"/>
  <c r="F327" i="3"/>
  <c r="E327" i="3"/>
  <c r="D327" i="3"/>
  <c r="C327" i="3"/>
  <c r="B327" i="3"/>
  <c r="A320" i="3"/>
  <c r="A322" i="3" s="1"/>
  <c r="A319" i="3"/>
  <c r="F317" i="3"/>
  <c r="E317" i="3"/>
  <c r="D317" i="3"/>
  <c r="C317" i="3"/>
  <c r="B317" i="3"/>
  <c r="F296" i="3"/>
  <c r="E296" i="3"/>
  <c r="D296" i="3"/>
  <c r="C296" i="3"/>
  <c r="F295" i="3"/>
  <c r="E295" i="3"/>
  <c r="D295" i="3"/>
  <c r="C295" i="3"/>
  <c r="B295" i="3"/>
  <c r="A290" i="3"/>
  <c r="F287" i="3"/>
  <c r="E287" i="3"/>
  <c r="D287" i="3"/>
  <c r="C287" i="3"/>
  <c r="B287" i="3"/>
  <c r="A282" i="3"/>
  <c r="F275" i="3"/>
  <c r="E275" i="3"/>
  <c r="D275" i="3"/>
  <c r="C275" i="3"/>
  <c r="F274" i="3"/>
  <c r="E274" i="3"/>
  <c r="D274" i="3"/>
  <c r="C274" i="3"/>
  <c r="A269" i="3"/>
  <c r="F266" i="3"/>
  <c r="E266" i="3"/>
  <c r="D266" i="3"/>
  <c r="C266" i="3"/>
  <c r="F248" i="3"/>
  <c r="E248" i="3"/>
  <c r="D248" i="3"/>
  <c r="C248" i="3"/>
  <c r="F247" i="3"/>
  <c r="E247" i="3"/>
  <c r="D247" i="3"/>
  <c r="C247" i="3"/>
  <c r="B247" i="3"/>
  <c r="A243" i="3"/>
  <c r="A242" i="3"/>
  <c r="A240" i="3"/>
  <c r="A239" i="3"/>
  <c r="F237" i="3"/>
  <c r="E237" i="3"/>
  <c r="D237" i="3"/>
  <c r="C237" i="3"/>
  <c r="B237" i="3"/>
  <c r="B248" i="3" s="1"/>
  <c r="D226" i="3"/>
  <c r="F225" i="3"/>
  <c r="F226" i="3" s="1"/>
  <c r="E225" i="3"/>
  <c r="E226" i="3" s="1"/>
  <c r="D225" i="3"/>
  <c r="C225" i="3"/>
  <c r="C226" i="3" s="1"/>
  <c r="A221" i="3"/>
  <c r="B225" i="3"/>
  <c r="F217" i="3"/>
  <c r="E217" i="3"/>
  <c r="D217" i="3"/>
  <c r="C217" i="3"/>
  <c r="B217" i="3"/>
  <c r="F197" i="3"/>
  <c r="E197" i="3"/>
  <c r="D197" i="3"/>
  <c r="C197" i="3"/>
  <c r="F196" i="3"/>
  <c r="E196" i="3"/>
  <c r="D196" i="3"/>
  <c r="C196" i="3"/>
  <c r="A189" i="3"/>
  <c r="B188" i="3"/>
  <c r="B196" i="3" s="1"/>
  <c r="B197" i="3" s="1"/>
  <c r="A188" i="3"/>
  <c r="F174" i="3"/>
  <c r="E174" i="3"/>
  <c r="D174" i="3"/>
  <c r="C174" i="3"/>
  <c r="F173" i="3"/>
  <c r="E173" i="3"/>
  <c r="D173" i="3"/>
  <c r="C173" i="3"/>
  <c r="B173" i="3"/>
  <c r="B174" i="3" s="1"/>
  <c r="A169" i="3"/>
  <c r="A167" i="3"/>
  <c r="F165" i="3"/>
  <c r="E165" i="3"/>
  <c r="D165" i="3"/>
  <c r="C165" i="3"/>
  <c r="A161" i="3"/>
  <c r="F146" i="3"/>
  <c r="E146" i="3"/>
  <c r="D146" i="3"/>
  <c r="C146" i="3"/>
  <c r="F145" i="3"/>
  <c r="E145" i="3"/>
  <c r="D145" i="3"/>
  <c r="C145" i="3"/>
  <c r="B145" i="3"/>
  <c r="A141" i="3"/>
  <c r="A140" i="3"/>
  <c r="F138" i="3"/>
  <c r="E138" i="3"/>
  <c r="D138" i="3"/>
  <c r="C138" i="3"/>
  <c r="B138" i="3"/>
  <c r="F126" i="3"/>
  <c r="E126" i="3"/>
  <c r="D126" i="3"/>
  <c r="C126" i="3"/>
  <c r="B126" i="3"/>
  <c r="F125" i="3"/>
  <c r="E125" i="3"/>
  <c r="D125" i="3"/>
  <c r="C125" i="3"/>
  <c r="A120" i="3"/>
  <c r="F117" i="3"/>
  <c r="E117" i="3"/>
  <c r="D117" i="3"/>
  <c r="C117" i="3"/>
  <c r="A114" i="3"/>
  <c r="B92" i="3"/>
  <c r="A92" i="3"/>
  <c r="F90" i="3"/>
  <c r="E90" i="3"/>
  <c r="D90" i="3"/>
  <c r="C90" i="3"/>
  <c r="B90" i="3"/>
  <c r="F77" i="3"/>
  <c r="E77" i="3"/>
  <c r="D77" i="3"/>
  <c r="C77" i="3"/>
  <c r="F76" i="3"/>
  <c r="E76" i="3"/>
  <c r="D76" i="3"/>
  <c r="C76" i="3"/>
  <c r="B76" i="3"/>
  <c r="F69" i="3"/>
  <c r="E69" i="3"/>
  <c r="D69" i="3"/>
  <c r="C69" i="3"/>
  <c r="B69" i="3"/>
  <c r="A65" i="3"/>
  <c r="F50" i="3"/>
  <c r="E50" i="3"/>
  <c r="D50" i="3"/>
  <c r="C50" i="3"/>
  <c r="F49" i="3"/>
  <c r="E49" i="3"/>
  <c r="D49" i="3"/>
  <c r="C49" i="3"/>
  <c r="B49" i="3"/>
  <c r="B50" i="3" s="1"/>
  <c r="A45" i="3"/>
  <c r="A43" i="3"/>
  <c r="F41" i="3"/>
  <c r="E41" i="3"/>
  <c r="D41" i="3"/>
  <c r="C41" i="3"/>
  <c r="F27" i="3"/>
  <c r="E27" i="3"/>
  <c r="D27" i="3"/>
  <c r="C27" i="3"/>
  <c r="F26" i="3"/>
  <c r="E26" i="3"/>
  <c r="D26" i="3"/>
  <c r="C26" i="3"/>
  <c r="B26" i="3"/>
  <c r="B27" i="3" s="1"/>
  <c r="A22" i="3"/>
  <c r="F19" i="3"/>
  <c r="E19" i="3"/>
  <c r="D19" i="3"/>
  <c r="C19" i="3"/>
  <c r="A16" i="3"/>
  <c r="D1268" i="1"/>
  <c r="H1267" i="1"/>
  <c r="G1267" i="1"/>
  <c r="F1267" i="1"/>
  <c r="E1267" i="1"/>
  <c r="B1264" i="1"/>
  <c r="B1263" i="1"/>
  <c r="B1261" i="1"/>
  <c r="B1260" i="1"/>
  <c r="B1259" i="1"/>
  <c r="B1258" i="1"/>
  <c r="B1257" i="1"/>
  <c r="B1256" i="1"/>
  <c r="B1255" i="1"/>
  <c r="B1254" i="1"/>
  <c r="B1252" i="1"/>
  <c r="B1251" i="1"/>
  <c r="B1248" i="1"/>
  <c r="C1247" i="1"/>
  <c r="B1246" i="1"/>
  <c r="B1245" i="1"/>
  <c r="B1244" i="1"/>
  <c r="B1243" i="1"/>
  <c r="B1241" i="1"/>
  <c r="B1240" i="1"/>
  <c r="B1239" i="1"/>
  <c r="B1238" i="1"/>
  <c r="B1236" i="1"/>
  <c r="B1235" i="1"/>
  <c r="B1234" i="1"/>
  <c r="B1233" i="1"/>
  <c r="B1232" i="1"/>
  <c r="B1231" i="1"/>
  <c r="B1230" i="1"/>
  <c r="B1229" i="1"/>
  <c r="B1228" i="1"/>
  <c r="B1227" i="1"/>
  <c r="B1226" i="1"/>
  <c r="C1224" i="1"/>
  <c r="B1224" i="1" s="1"/>
  <c r="H1221" i="1"/>
  <c r="G1221" i="1"/>
  <c r="F1221" i="1"/>
  <c r="E1221" i="1"/>
  <c r="B1219" i="1"/>
  <c r="B1218" i="1"/>
  <c r="B1217" i="1"/>
  <c r="B1215" i="1"/>
  <c r="B1214" i="1"/>
  <c r="B1213" i="1"/>
  <c r="B1212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5" i="1"/>
  <c r="B1193" i="1"/>
  <c r="H1185" i="1"/>
  <c r="G1185" i="1"/>
  <c r="F1185" i="1"/>
  <c r="E1185" i="1"/>
  <c r="D1185" i="1"/>
  <c r="D1186" i="1" s="1"/>
  <c r="B1182" i="1"/>
  <c r="B1181" i="1"/>
  <c r="B1180" i="1"/>
  <c r="B1178" i="1"/>
  <c r="B1177" i="1"/>
  <c r="B1176" i="1"/>
  <c r="B1175" i="1"/>
  <c r="B1174" i="1"/>
  <c r="B1173" i="1"/>
  <c r="B1172" i="1"/>
  <c r="B1170" i="1"/>
  <c r="B1169" i="1"/>
  <c r="B1168" i="1"/>
  <c r="B1167" i="1"/>
  <c r="B1166" i="1"/>
  <c r="B1165" i="1"/>
  <c r="C1163" i="1"/>
  <c r="B1163" i="1" s="1"/>
  <c r="B1161" i="1"/>
  <c r="H1158" i="1"/>
  <c r="G1158" i="1"/>
  <c r="F1158" i="1"/>
  <c r="E1158" i="1"/>
  <c r="B1156" i="1"/>
  <c r="B1155" i="1"/>
  <c r="B1150" i="1"/>
  <c r="B1149" i="1"/>
  <c r="B1148" i="1"/>
  <c r="B1147" i="1"/>
  <c r="B1146" i="1"/>
  <c r="B1145" i="1"/>
  <c r="B1143" i="1"/>
  <c r="B1141" i="1"/>
  <c r="C1140" i="1"/>
  <c r="C1142" i="1" s="1"/>
  <c r="B1139" i="1"/>
  <c r="B1138" i="1"/>
  <c r="B1136" i="1"/>
  <c r="B1135" i="1"/>
  <c r="B1134" i="1"/>
  <c r="B1133" i="1"/>
  <c r="B1132" i="1"/>
  <c r="B1131" i="1"/>
  <c r="B1129" i="1"/>
  <c r="H1121" i="1"/>
  <c r="G1121" i="1"/>
  <c r="F1121" i="1"/>
  <c r="E1121" i="1"/>
  <c r="D1121" i="1"/>
  <c r="D1122" i="1" s="1"/>
  <c r="B1118" i="1"/>
  <c r="B1117" i="1"/>
  <c r="B1115" i="1"/>
  <c r="B1114" i="1"/>
  <c r="B1113" i="1"/>
  <c r="B1112" i="1"/>
  <c r="B1111" i="1"/>
  <c r="B1110" i="1"/>
  <c r="B1109" i="1"/>
  <c r="B1108" i="1"/>
  <c r="B1107" i="1"/>
  <c r="B1106" i="1"/>
  <c r="B1104" i="1"/>
  <c r="B1102" i="1"/>
  <c r="C1099" i="1"/>
  <c r="B1099" i="1" s="1"/>
  <c r="B1088" i="1"/>
  <c r="C1086" i="1"/>
  <c r="B1086" i="1"/>
  <c r="H1083" i="1"/>
  <c r="G1083" i="1"/>
  <c r="F1083" i="1"/>
  <c r="E1083" i="1"/>
  <c r="B1081" i="1"/>
  <c r="B1080" i="1"/>
  <c r="B1079" i="1"/>
  <c r="B1076" i="1"/>
  <c r="B1075" i="1"/>
  <c r="B1074" i="1"/>
  <c r="B1073" i="1"/>
  <c r="B1072" i="1"/>
  <c r="B1071" i="1"/>
  <c r="B1070" i="1"/>
  <c r="B1069" i="1"/>
  <c r="C1067" i="1"/>
  <c r="B1067" i="1" s="1"/>
  <c r="H1057" i="1"/>
  <c r="G1057" i="1"/>
  <c r="F1057" i="1"/>
  <c r="E1057" i="1"/>
  <c r="D1057" i="1"/>
  <c r="B1054" i="1"/>
  <c r="B1053" i="1"/>
  <c r="B1051" i="1"/>
  <c r="B1050" i="1"/>
  <c r="B1049" i="1"/>
  <c r="B1048" i="1"/>
  <c r="B1047" i="1"/>
  <c r="B1046" i="1"/>
  <c r="B1045" i="1"/>
  <c r="B1044" i="1"/>
  <c r="B1042" i="1"/>
  <c r="B1041" i="1"/>
  <c r="B1040" i="1"/>
  <c r="B1039" i="1"/>
  <c r="B1038" i="1"/>
  <c r="B1037" i="1"/>
  <c r="C1035" i="1"/>
  <c r="B1035" i="1" s="1"/>
  <c r="B1033" i="1"/>
  <c r="H1030" i="1"/>
  <c r="G1030" i="1"/>
  <c r="F1030" i="1"/>
  <c r="E1030" i="1"/>
  <c r="D1030" i="1"/>
  <c r="B1027" i="1"/>
  <c r="B1026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C1011" i="1"/>
  <c r="B1011" i="1" s="1"/>
  <c r="B1009" i="1"/>
  <c r="B1008" i="1"/>
  <c r="H1000" i="1"/>
  <c r="G1000" i="1"/>
  <c r="F1000" i="1"/>
  <c r="E1000" i="1"/>
  <c r="D1000" i="1"/>
  <c r="B997" i="1"/>
  <c r="B996" i="1"/>
  <c r="B995" i="1"/>
  <c r="B991" i="1"/>
  <c r="B990" i="1"/>
  <c r="B989" i="1"/>
  <c r="B988" i="1"/>
  <c r="B987" i="1"/>
  <c r="B985" i="1"/>
  <c r="B984" i="1"/>
  <c r="B982" i="1"/>
  <c r="B981" i="1"/>
  <c r="B980" i="1"/>
  <c r="B979" i="1"/>
  <c r="B978" i="1"/>
  <c r="B977" i="1"/>
  <c r="B976" i="1"/>
  <c r="C974" i="1"/>
  <c r="B974" i="1" s="1"/>
  <c r="C972" i="1"/>
  <c r="B972" i="1" s="1"/>
  <c r="H969" i="1"/>
  <c r="G969" i="1"/>
  <c r="F969" i="1"/>
  <c r="E969" i="1"/>
  <c r="D969" i="1"/>
  <c r="B966" i="1"/>
  <c r="B965" i="1"/>
  <c r="B964" i="1"/>
  <c r="B962" i="1"/>
  <c r="B961" i="1"/>
  <c r="B959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H936" i="1"/>
  <c r="G936" i="1"/>
  <c r="F936" i="1"/>
  <c r="E936" i="1"/>
  <c r="D936" i="1"/>
  <c r="B934" i="1"/>
  <c r="B933" i="1"/>
  <c r="B931" i="1"/>
  <c r="B930" i="1"/>
  <c r="B928" i="1"/>
  <c r="B926" i="1"/>
  <c r="B925" i="1"/>
  <c r="B924" i="1"/>
  <c r="B923" i="1"/>
  <c r="B922" i="1"/>
  <c r="B921" i="1"/>
  <c r="B920" i="1"/>
  <c r="C918" i="1"/>
  <c r="B918" i="1" s="1"/>
  <c r="B916" i="1"/>
  <c r="B915" i="1"/>
  <c r="B914" i="1"/>
  <c r="B913" i="1"/>
  <c r="B912" i="1"/>
  <c r="B911" i="1"/>
  <c r="B910" i="1"/>
  <c r="B909" i="1"/>
  <c r="B908" i="1"/>
  <c r="B907" i="1"/>
  <c r="C905" i="1"/>
  <c r="B905" i="1" s="1"/>
  <c r="B903" i="1"/>
  <c r="H900" i="1"/>
  <c r="G900" i="1"/>
  <c r="F900" i="1"/>
  <c r="E900" i="1"/>
  <c r="D900" i="1"/>
  <c r="B897" i="1"/>
  <c r="B896" i="1"/>
  <c r="B895" i="1"/>
  <c r="B893" i="1"/>
  <c r="B892" i="1"/>
  <c r="B891" i="1"/>
  <c r="B890" i="1"/>
  <c r="B889" i="1"/>
  <c r="B888" i="1"/>
  <c r="B887" i="1"/>
  <c r="B886" i="1"/>
  <c r="B884" i="1"/>
  <c r="B883" i="1"/>
  <c r="B880" i="1"/>
  <c r="C879" i="1"/>
  <c r="B878" i="1"/>
  <c r="B877" i="1"/>
  <c r="B876" i="1"/>
  <c r="B875" i="1"/>
  <c r="B873" i="1"/>
  <c r="B872" i="1"/>
  <c r="B871" i="1"/>
  <c r="B870" i="1"/>
  <c r="H862" i="1"/>
  <c r="G862" i="1"/>
  <c r="F862" i="1"/>
  <c r="E862" i="1"/>
  <c r="D862" i="1"/>
  <c r="B859" i="1"/>
  <c r="B858" i="1"/>
  <c r="B856" i="1"/>
  <c r="B855" i="1"/>
  <c r="B854" i="1"/>
  <c r="B853" i="1"/>
  <c r="B852" i="1"/>
  <c r="B851" i="1"/>
  <c r="B850" i="1"/>
  <c r="B849" i="1"/>
  <c r="C847" i="1"/>
  <c r="B847" i="1" s="1"/>
  <c r="B845" i="1"/>
  <c r="B844" i="1"/>
  <c r="B842" i="1"/>
  <c r="B841" i="1"/>
  <c r="B840" i="1"/>
  <c r="B839" i="1"/>
  <c r="B838" i="1"/>
  <c r="B837" i="1"/>
  <c r="B836" i="1"/>
  <c r="B835" i="1"/>
  <c r="B834" i="1"/>
  <c r="C832" i="1"/>
  <c r="B832" i="1" s="1"/>
  <c r="H829" i="1"/>
  <c r="G829" i="1"/>
  <c r="F829" i="1"/>
  <c r="E829" i="1"/>
  <c r="B827" i="1"/>
  <c r="B826" i="1"/>
  <c r="B824" i="1"/>
  <c r="B823" i="1"/>
  <c r="B822" i="1"/>
  <c r="B821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6" i="1"/>
  <c r="B805" i="1"/>
  <c r="B803" i="1"/>
  <c r="H795" i="1"/>
  <c r="G795" i="1"/>
  <c r="F795" i="1"/>
  <c r="E795" i="1"/>
  <c r="D795" i="1"/>
  <c r="B792" i="1"/>
  <c r="B791" i="1"/>
  <c r="B790" i="1"/>
  <c r="B788" i="1"/>
  <c r="B787" i="1"/>
  <c r="B786" i="1"/>
  <c r="B785" i="1"/>
  <c r="B784" i="1"/>
  <c r="B783" i="1"/>
  <c r="B782" i="1"/>
  <c r="B781" i="1"/>
  <c r="B780" i="1"/>
  <c r="B779" i="1"/>
  <c r="B777" i="1"/>
  <c r="B776" i="1"/>
  <c r="B773" i="1"/>
  <c r="C772" i="1"/>
  <c r="B771" i="1"/>
  <c r="B770" i="1"/>
  <c r="B769" i="1"/>
  <c r="B768" i="1"/>
  <c r="B766" i="1"/>
  <c r="B765" i="1"/>
  <c r="B764" i="1"/>
  <c r="B763" i="1"/>
  <c r="B752" i="1"/>
  <c r="C750" i="1"/>
  <c r="B750" i="1" s="1"/>
  <c r="H747" i="1"/>
  <c r="G747" i="1"/>
  <c r="G796" i="1" s="1"/>
  <c r="F747" i="1"/>
  <c r="E747" i="1"/>
  <c r="D747" i="1"/>
  <c r="B744" i="1"/>
  <c r="B743" i="1"/>
  <c r="B742" i="1"/>
  <c r="B740" i="1"/>
  <c r="B739" i="1"/>
  <c r="B738" i="1"/>
  <c r="B737" i="1"/>
  <c r="B735" i="1"/>
  <c r="B734" i="1"/>
  <c r="B731" i="1"/>
  <c r="C730" i="1"/>
  <c r="B729" i="1"/>
  <c r="B728" i="1"/>
  <c r="B727" i="1"/>
  <c r="B726" i="1"/>
  <c r="B724" i="1"/>
  <c r="B723" i="1"/>
  <c r="B722" i="1"/>
  <c r="B721" i="1"/>
  <c r="H713" i="1"/>
  <c r="G713" i="1"/>
  <c r="F713" i="1"/>
  <c r="E713" i="1"/>
  <c r="D713" i="1"/>
  <c r="B710" i="1"/>
  <c r="B709" i="1"/>
  <c r="B707" i="1"/>
  <c r="B706" i="1"/>
  <c r="B704" i="1"/>
  <c r="B703" i="1"/>
  <c r="B702" i="1"/>
  <c r="B701" i="1"/>
  <c r="B700" i="1"/>
  <c r="C698" i="1"/>
  <c r="B698" i="1" s="1"/>
  <c r="B696" i="1"/>
  <c r="B695" i="1"/>
  <c r="B694" i="1"/>
  <c r="B693" i="1"/>
  <c r="B692" i="1"/>
  <c r="B691" i="1"/>
  <c r="B690" i="1"/>
  <c r="B689" i="1"/>
  <c r="B688" i="1"/>
  <c r="B687" i="1"/>
  <c r="B686" i="1"/>
  <c r="C684" i="1"/>
  <c r="B684" i="1" s="1"/>
  <c r="B682" i="1"/>
  <c r="H679" i="1"/>
  <c r="G679" i="1"/>
  <c r="F679" i="1"/>
  <c r="E679" i="1"/>
  <c r="D679" i="1"/>
  <c r="B676" i="1"/>
  <c r="B675" i="1"/>
  <c r="B674" i="1"/>
  <c r="B673" i="1"/>
  <c r="B672" i="1"/>
  <c r="B670" i="1"/>
  <c r="B669" i="1"/>
  <c r="B668" i="1"/>
  <c r="B666" i="1"/>
  <c r="B665" i="1"/>
  <c r="B664" i="1"/>
  <c r="B663" i="1"/>
  <c r="B662" i="1"/>
  <c r="B661" i="1"/>
  <c r="B660" i="1"/>
  <c r="B659" i="1"/>
  <c r="B658" i="1"/>
  <c r="C656" i="1"/>
  <c r="B656" i="1" s="1"/>
  <c r="H648" i="1"/>
  <c r="G648" i="1"/>
  <c r="F648" i="1"/>
  <c r="E648" i="1"/>
  <c r="B646" i="1"/>
  <c r="B645" i="1"/>
  <c r="B642" i="1"/>
  <c r="B641" i="1"/>
  <c r="B640" i="1"/>
  <c r="B639" i="1"/>
  <c r="B637" i="1"/>
  <c r="B636" i="1"/>
  <c r="B635" i="1"/>
  <c r="B634" i="1"/>
  <c r="B633" i="1"/>
  <c r="B632" i="1"/>
  <c r="C630" i="1"/>
  <c r="B630" i="1" s="1"/>
  <c r="B628" i="1"/>
  <c r="H625" i="1"/>
  <c r="G625" i="1"/>
  <c r="F625" i="1"/>
  <c r="E625" i="1"/>
  <c r="B623" i="1"/>
  <c r="B622" i="1"/>
  <c r="B619" i="1"/>
  <c r="B618" i="1"/>
  <c r="B617" i="1"/>
  <c r="B615" i="1"/>
  <c r="B614" i="1"/>
  <c r="B613" i="1"/>
  <c r="B612" i="1"/>
  <c r="B611" i="1"/>
  <c r="B610" i="1"/>
  <c r="H600" i="1"/>
  <c r="G600" i="1"/>
  <c r="F600" i="1"/>
  <c r="E600" i="1"/>
  <c r="D600" i="1"/>
  <c r="B597" i="1"/>
  <c r="B596" i="1"/>
  <c r="B595" i="1"/>
  <c r="B593" i="1"/>
  <c r="B592" i="1"/>
  <c r="B591" i="1"/>
  <c r="B590" i="1"/>
  <c r="B589" i="1"/>
  <c r="B588" i="1"/>
  <c r="B587" i="1"/>
  <c r="B586" i="1"/>
  <c r="B584" i="1"/>
  <c r="B583" i="1"/>
  <c r="B580" i="1"/>
  <c r="C579" i="1"/>
  <c r="B578" i="1"/>
  <c r="B577" i="1"/>
  <c r="B576" i="1"/>
  <c r="B575" i="1"/>
  <c r="B573" i="1"/>
  <c r="B572" i="1"/>
  <c r="B571" i="1"/>
  <c r="B570" i="1"/>
  <c r="B568" i="1"/>
  <c r="B567" i="1"/>
  <c r="H564" i="1"/>
  <c r="G564" i="1"/>
  <c r="F564" i="1"/>
  <c r="E564" i="1"/>
  <c r="D564" i="1"/>
  <c r="B562" i="1"/>
  <c r="B561" i="1"/>
  <c r="B558" i="1"/>
  <c r="B557" i="1"/>
  <c r="B556" i="1"/>
  <c r="B555" i="1"/>
  <c r="B554" i="1"/>
  <c r="B553" i="1"/>
  <c r="B552" i="1"/>
  <c r="B551" i="1"/>
  <c r="C549" i="1"/>
  <c r="B549" i="1" s="1"/>
  <c r="H541" i="1"/>
  <c r="G541" i="1"/>
  <c r="F541" i="1"/>
  <c r="E541" i="1"/>
  <c r="D541" i="1"/>
  <c r="B538" i="1"/>
  <c r="B537" i="1"/>
  <c r="B535" i="1"/>
  <c r="B534" i="1"/>
  <c r="B533" i="1"/>
  <c r="B532" i="1"/>
  <c r="B530" i="1"/>
  <c r="B529" i="1"/>
  <c r="B528" i="1"/>
  <c r="B527" i="1"/>
  <c r="B526" i="1"/>
  <c r="B525" i="1"/>
  <c r="B524" i="1"/>
  <c r="B523" i="1"/>
  <c r="C521" i="1"/>
  <c r="B521" i="1" s="1"/>
  <c r="B519" i="1"/>
  <c r="H516" i="1"/>
  <c r="G516" i="1"/>
  <c r="F516" i="1"/>
  <c r="E516" i="1"/>
  <c r="D516" i="1"/>
  <c r="B514" i="1"/>
  <c r="B513" i="1"/>
  <c r="B501" i="1"/>
  <c r="C499" i="1"/>
  <c r="B499" i="1" s="1"/>
  <c r="B497" i="1"/>
  <c r="B496" i="1"/>
  <c r="B495" i="1"/>
  <c r="H487" i="1"/>
  <c r="H488" i="1" s="1"/>
  <c r="G487" i="1"/>
  <c r="G488" i="1" s="1"/>
  <c r="F487" i="1"/>
  <c r="F488" i="1" s="1"/>
  <c r="E487" i="1"/>
  <c r="E488" i="1" s="1"/>
  <c r="D487" i="1"/>
  <c r="D488" i="1" s="1"/>
  <c r="B484" i="1"/>
  <c r="B483" i="1"/>
  <c r="B482" i="1"/>
  <c r="B480" i="1"/>
  <c r="B479" i="1"/>
  <c r="B476" i="1"/>
  <c r="C475" i="1"/>
  <c r="B474" i="1"/>
  <c r="B473" i="1"/>
  <c r="B472" i="1"/>
  <c r="B471" i="1"/>
  <c r="B469" i="1"/>
  <c r="B468" i="1"/>
  <c r="B467" i="1"/>
  <c r="B466" i="1"/>
  <c r="B464" i="1"/>
  <c r="B463" i="1"/>
  <c r="B462" i="1"/>
  <c r="C461" i="1"/>
  <c r="B461" i="1" s="1"/>
  <c r="B459" i="1"/>
  <c r="B458" i="1"/>
  <c r="B457" i="1"/>
  <c r="B452" i="1"/>
  <c r="B451" i="1"/>
  <c r="B449" i="1"/>
  <c r="B448" i="1"/>
  <c r="B447" i="1"/>
  <c r="B446" i="1"/>
  <c r="B445" i="1"/>
  <c r="B444" i="1"/>
  <c r="B443" i="1"/>
  <c r="B441" i="1"/>
  <c r="B440" i="1"/>
  <c r="B439" i="1"/>
  <c r="B438" i="1"/>
  <c r="B437" i="1"/>
  <c r="C436" i="1"/>
  <c r="B436" i="1" s="1"/>
  <c r="B434" i="1"/>
  <c r="H426" i="1"/>
  <c r="G426" i="1"/>
  <c r="F426" i="1"/>
  <c r="E426" i="1"/>
  <c r="D426" i="1"/>
  <c r="D427" i="1" s="1"/>
  <c r="B423" i="1"/>
  <c r="B422" i="1"/>
  <c r="B420" i="1"/>
  <c r="B419" i="1"/>
  <c r="B418" i="1"/>
  <c r="B417" i="1"/>
  <c r="B415" i="1"/>
  <c r="B414" i="1"/>
  <c r="B412" i="1"/>
  <c r="B411" i="1"/>
  <c r="B410" i="1"/>
  <c r="B409" i="1"/>
  <c r="B408" i="1"/>
  <c r="B407" i="1"/>
  <c r="B406" i="1"/>
  <c r="B405" i="1"/>
  <c r="B404" i="1"/>
  <c r="B403" i="1"/>
  <c r="B402" i="1"/>
  <c r="C400" i="1"/>
  <c r="B400" i="1" s="1"/>
  <c r="H397" i="1"/>
  <c r="G397" i="1"/>
  <c r="F397" i="1"/>
  <c r="E397" i="1"/>
  <c r="B395" i="1"/>
  <c r="B394" i="1"/>
  <c r="B393" i="1"/>
  <c r="B391" i="1"/>
  <c r="B390" i="1"/>
  <c r="B389" i="1"/>
  <c r="B387" i="1"/>
  <c r="B386" i="1"/>
  <c r="B385" i="1"/>
  <c r="B383" i="1"/>
  <c r="B382" i="1"/>
  <c r="B381" i="1"/>
  <c r="B380" i="1"/>
  <c r="B379" i="1"/>
  <c r="C377" i="1"/>
  <c r="B377" i="1" s="1"/>
  <c r="H368" i="1"/>
  <c r="G368" i="1"/>
  <c r="F368" i="1"/>
  <c r="E368" i="1"/>
  <c r="D368" i="1"/>
  <c r="B365" i="1"/>
  <c r="B364" i="1"/>
  <c r="B362" i="1"/>
  <c r="B361" i="1"/>
  <c r="B360" i="1"/>
  <c r="B359" i="1"/>
  <c r="B358" i="1"/>
  <c r="B357" i="1"/>
  <c r="B356" i="1"/>
  <c r="B355" i="1"/>
  <c r="C353" i="1"/>
  <c r="B353" i="1" s="1"/>
  <c r="B351" i="1"/>
  <c r="B350" i="1"/>
  <c r="B348" i="1"/>
  <c r="B347" i="1"/>
  <c r="B346" i="1"/>
  <c r="B345" i="1"/>
  <c r="B344" i="1"/>
  <c r="B343" i="1"/>
  <c r="B342" i="1"/>
  <c r="B341" i="1"/>
  <c r="B340" i="1"/>
  <c r="C338" i="1"/>
  <c r="B338" i="1" s="1"/>
  <c r="H335" i="1"/>
  <c r="G335" i="1"/>
  <c r="F335" i="1"/>
  <c r="E335" i="1"/>
  <c r="D335" i="1"/>
  <c r="B333" i="1"/>
  <c r="B332" i="1"/>
  <c r="B331" i="1"/>
  <c r="B330" i="1"/>
  <c r="B328" i="1"/>
  <c r="B327" i="1"/>
  <c r="B326" i="1"/>
  <c r="B325" i="1"/>
  <c r="B323" i="1"/>
  <c r="B322" i="1"/>
  <c r="B321" i="1"/>
  <c r="B320" i="1"/>
  <c r="B319" i="1"/>
  <c r="B318" i="1"/>
  <c r="C316" i="1"/>
  <c r="B316" i="1" s="1"/>
  <c r="B314" i="1"/>
  <c r="D307" i="1"/>
  <c r="H306" i="1"/>
  <c r="G306" i="1"/>
  <c r="F306" i="1"/>
  <c r="E306" i="1"/>
  <c r="B304" i="1"/>
  <c r="B303" i="1"/>
  <c r="B301" i="1"/>
  <c r="B300" i="1"/>
  <c r="B299" i="1"/>
  <c r="B298" i="1"/>
  <c r="B296" i="1"/>
  <c r="B295" i="1"/>
  <c r="B294" i="1"/>
  <c r="B293" i="1"/>
  <c r="B292" i="1"/>
  <c r="B291" i="1"/>
  <c r="B290" i="1"/>
  <c r="B289" i="1"/>
  <c r="B288" i="1"/>
  <c r="B287" i="1"/>
  <c r="B284" i="1"/>
  <c r="B283" i="1"/>
  <c r="B282" i="1"/>
  <c r="B281" i="1"/>
  <c r="B280" i="1"/>
  <c r="B279" i="1"/>
  <c r="B278" i="1"/>
  <c r="B277" i="1"/>
  <c r="B276" i="1"/>
  <c r="C274" i="1"/>
  <c r="B274" i="1" s="1"/>
  <c r="H269" i="1"/>
  <c r="G269" i="1"/>
  <c r="F269" i="1"/>
  <c r="E269" i="1"/>
  <c r="B267" i="1"/>
  <c r="B266" i="1"/>
  <c r="B264" i="1"/>
  <c r="B263" i="1"/>
  <c r="B262" i="1"/>
  <c r="B261" i="1"/>
  <c r="B260" i="1"/>
  <c r="B259" i="1"/>
  <c r="B258" i="1"/>
  <c r="B256" i="1"/>
  <c r="B255" i="1"/>
  <c r="B252" i="1"/>
  <c r="C251" i="1"/>
  <c r="B250" i="1"/>
  <c r="B249" i="1"/>
  <c r="B248" i="1"/>
  <c r="B247" i="1"/>
  <c r="B245" i="1"/>
  <c r="B244" i="1"/>
  <c r="B243" i="1"/>
  <c r="B242" i="1"/>
  <c r="B232" i="1"/>
  <c r="B231" i="1"/>
  <c r="B230" i="1"/>
  <c r="B228" i="1"/>
  <c r="B227" i="1"/>
  <c r="B226" i="1"/>
  <c r="B224" i="1"/>
  <c r="B223" i="1"/>
  <c r="B222" i="1"/>
  <c r="B221" i="1"/>
  <c r="B220" i="1"/>
  <c r="C218" i="1"/>
  <c r="B218" i="1" s="1"/>
  <c r="B216" i="1"/>
  <c r="B215" i="1"/>
  <c r="B214" i="1"/>
  <c r="H211" i="1"/>
  <c r="G211" i="1"/>
  <c r="F211" i="1"/>
  <c r="E211" i="1"/>
  <c r="D211" i="1"/>
  <c r="B208" i="1"/>
  <c r="B207" i="1"/>
  <c r="B205" i="1"/>
  <c r="B204" i="1"/>
  <c r="B203" i="1"/>
  <c r="B202" i="1"/>
  <c r="B200" i="1"/>
  <c r="B199" i="1"/>
  <c r="B198" i="1"/>
  <c r="B197" i="1"/>
  <c r="B196" i="1"/>
  <c r="B195" i="1"/>
  <c r="B194" i="1"/>
  <c r="B193" i="1"/>
  <c r="C191" i="1"/>
  <c r="B191" i="1" s="1"/>
  <c r="C190" i="1"/>
  <c r="B190" i="1" s="1"/>
  <c r="B188" i="1"/>
  <c r="H180" i="1"/>
  <c r="G180" i="1"/>
  <c r="F180" i="1"/>
  <c r="E180" i="1"/>
  <c r="D180" i="1"/>
  <c r="B177" i="1"/>
  <c r="B176" i="1"/>
  <c r="B174" i="1"/>
  <c r="B173" i="1"/>
  <c r="B172" i="1"/>
  <c r="B171" i="1"/>
  <c r="B170" i="1"/>
  <c r="B169" i="1"/>
  <c r="B168" i="1"/>
  <c r="B167" i="1"/>
  <c r="C165" i="1"/>
  <c r="B165" i="1" s="1"/>
  <c r="B163" i="1"/>
  <c r="B162" i="1"/>
  <c r="B161" i="1"/>
  <c r="B160" i="1"/>
  <c r="B159" i="1"/>
  <c r="B158" i="1"/>
  <c r="B157" i="1"/>
  <c r="B156" i="1"/>
  <c r="B155" i="1"/>
  <c r="B154" i="1"/>
  <c r="C152" i="1"/>
  <c r="B152" i="1" s="1"/>
  <c r="H149" i="1"/>
  <c r="G149" i="1"/>
  <c r="F149" i="1"/>
  <c r="E149" i="1"/>
  <c r="D149" i="1"/>
  <c r="B146" i="1"/>
  <c r="B145" i="1"/>
  <c r="B144" i="1"/>
  <c r="B142" i="1"/>
  <c r="B141" i="1"/>
  <c r="B140" i="1"/>
  <c r="B138" i="1"/>
  <c r="B137" i="1"/>
  <c r="B136" i="1"/>
  <c r="B135" i="1"/>
  <c r="B134" i="1"/>
  <c r="B133" i="1"/>
  <c r="B132" i="1"/>
  <c r="B131" i="1"/>
  <c r="B130" i="1"/>
  <c r="B129" i="1"/>
  <c r="C127" i="1"/>
  <c r="B127" i="1" s="1"/>
  <c r="B125" i="1"/>
  <c r="B124" i="1"/>
  <c r="B123" i="1"/>
  <c r="H115" i="1"/>
  <c r="G115" i="1"/>
  <c r="F115" i="1"/>
  <c r="E115" i="1"/>
  <c r="D115" i="1"/>
  <c r="D116" i="1" s="1"/>
  <c r="B112" i="1"/>
  <c r="B111" i="1"/>
  <c r="B109" i="1"/>
  <c r="B108" i="1"/>
  <c r="B107" i="1"/>
  <c r="B106" i="1"/>
  <c r="B104" i="1"/>
  <c r="B103" i="1"/>
  <c r="B102" i="1"/>
  <c r="B101" i="1"/>
  <c r="B100" i="1"/>
  <c r="B99" i="1"/>
  <c r="C97" i="1"/>
  <c r="B97" i="1" s="1"/>
  <c r="B95" i="1"/>
  <c r="H92" i="1"/>
  <c r="G92" i="1"/>
  <c r="F92" i="1"/>
  <c r="E92" i="1"/>
  <c r="B90" i="1"/>
  <c r="B89" i="1"/>
  <c r="B87" i="1"/>
  <c r="B86" i="1"/>
  <c r="B85" i="1"/>
  <c r="B84" i="1"/>
  <c r="B82" i="1"/>
  <c r="B81" i="1"/>
  <c r="B78" i="1"/>
  <c r="C77" i="1"/>
  <c r="B76" i="1"/>
  <c r="B75" i="1"/>
  <c r="B74" i="1"/>
  <c r="B73" i="1"/>
  <c r="B71" i="1"/>
  <c r="B70" i="1"/>
  <c r="B69" i="1"/>
  <c r="B68" i="1"/>
  <c r="B66" i="1"/>
  <c r="H58" i="1"/>
  <c r="G58" i="1"/>
  <c r="F58" i="1"/>
  <c r="E58" i="1"/>
  <c r="D58" i="1"/>
  <c r="D59" i="1" s="1"/>
  <c r="B55" i="1"/>
  <c r="B54" i="1"/>
  <c r="B52" i="1"/>
  <c r="B51" i="1"/>
  <c r="B50" i="1"/>
  <c r="B49" i="1"/>
  <c r="B48" i="1"/>
  <c r="B47" i="1"/>
  <c r="B46" i="1"/>
  <c r="B45" i="1"/>
  <c r="B44" i="1"/>
  <c r="B43" i="1"/>
  <c r="B42" i="1"/>
  <c r="B41" i="1"/>
  <c r="C39" i="1"/>
  <c r="B39" i="1" s="1"/>
  <c r="B37" i="1"/>
  <c r="B36" i="1"/>
  <c r="B35" i="1"/>
  <c r="B34" i="1"/>
  <c r="B33" i="1"/>
  <c r="B32" i="1"/>
  <c r="B31" i="1"/>
  <c r="C29" i="1"/>
  <c r="B29" i="1" s="1"/>
  <c r="C27" i="1"/>
  <c r="B27" i="1" s="1"/>
  <c r="H24" i="1"/>
  <c r="G24" i="1"/>
  <c r="F24" i="1"/>
  <c r="E24" i="1"/>
  <c r="B22" i="1"/>
  <c r="B21" i="1"/>
  <c r="B18" i="1"/>
  <c r="B17" i="1"/>
  <c r="B16" i="1"/>
  <c r="B15" i="1"/>
  <c r="B14" i="1"/>
  <c r="B13" i="1"/>
  <c r="B11" i="1"/>
  <c r="B10" i="1"/>
  <c r="H796" i="1" l="1"/>
  <c r="G427" i="1"/>
  <c r="H937" i="1"/>
  <c r="G714" i="1"/>
  <c r="E369" i="1"/>
  <c r="H1058" i="1"/>
  <c r="E1058" i="1"/>
  <c r="G116" i="1"/>
  <c r="G1186" i="1"/>
  <c r="B296" i="3"/>
  <c r="B226" i="3"/>
  <c r="B146" i="3"/>
  <c r="B77" i="3"/>
  <c r="E714" i="1"/>
  <c r="D369" i="1"/>
  <c r="H542" i="1"/>
  <c r="F796" i="1"/>
  <c r="F59" i="1"/>
  <c r="H181" i="1"/>
  <c r="F369" i="1"/>
  <c r="F307" i="1"/>
  <c r="G1122" i="1"/>
  <c r="F1268" i="1"/>
  <c r="F181" i="1"/>
  <c r="H1186" i="1"/>
  <c r="E649" i="1"/>
  <c r="E542" i="1"/>
  <c r="E601" i="1"/>
  <c r="G601" i="1"/>
  <c r="H863" i="1"/>
  <c r="G542" i="1"/>
  <c r="H649" i="1"/>
  <c r="E863" i="1"/>
  <c r="H427" i="1"/>
  <c r="F542" i="1"/>
  <c r="F714" i="1"/>
  <c r="E1122" i="1"/>
  <c r="G59" i="1"/>
  <c r="F116" i="1"/>
  <c r="G307" i="1"/>
  <c r="F649" i="1"/>
  <c r="F937" i="1"/>
  <c r="H59" i="1"/>
  <c r="F601" i="1"/>
  <c r="G649" i="1"/>
  <c r="E1001" i="1"/>
  <c r="G1058" i="1"/>
  <c r="E427" i="1"/>
  <c r="E1186" i="1"/>
  <c r="D542" i="1"/>
  <c r="E796" i="1"/>
  <c r="H116" i="1"/>
  <c r="E116" i="1"/>
  <c r="E181" i="1"/>
  <c r="E307" i="1"/>
  <c r="H369" i="1"/>
  <c r="H601" i="1"/>
  <c r="F863" i="1"/>
  <c r="H1268" i="1"/>
  <c r="H1001" i="1"/>
  <c r="H307" i="1"/>
  <c r="F427" i="1"/>
  <c r="H714" i="1"/>
  <c r="G863" i="1"/>
  <c r="G1268" i="1"/>
  <c r="E59" i="1"/>
  <c r="G181" i="1"/>
  <c r="E937" i="1"/>
  <c r="H1122" i="1"/>
  <c r="F1122" i="1"/>
  <c r="G1001" i="1"/>
  <c r="D1001" i="1"/>
  <c r="D1058" i="1"/>
  <c r="G369" i="1"/>
  <c r="D601" i="1"/>
  <c r="G937" i="1"/>
  <c r="F1186" i="1"/>
  <c r="D714" i="1"/>
  <c r="F1001" i="1"/>
  <c r="F1058" i="1"/>
  <c r="E1268" i="1"/>
  <c r="D181" i="1"/>
  <c r="E602" i="1" l="1"/>
  <c r="E603" i="1" s="1"/>
  <c r="F602" i="1"/>
  <c r="F603" i="1" s="1"/>
  <c r="G602" i="1"/>
  <c r="G603" i="1" s="1"/>
  <c r="H602" i="1"/>
  <c r="H603" i="1" s="1"/>
</calcChain>
</file>

<file path=xl/sharedStrings.xml><?xml version="1.0" encoding="utf-8"?>
<sst xmlns="http://schemas.openxmlformats.org/spreadsheetml/2006/main" count="2064" uniqueCount="287">
  <si>
    <t xml:space="preserve">ПРИМЕРНОЕ 20 - ти ДНЕВНОЕ МЕНЮ  
</t>
  </si>
  <si>
    <t>САХАРНЫЙ ДИАБЕТ(без картофеля)</t>
  </si>
  <si>
    <t xml:space="preserve"> 1 день     </t>
  </si>
  <si>
    <t>Наименование блюда</t>
  </si>
  <si>
    <t>Брутто, г</t>
  </si>
  <si>
    <t>Нетто, г</t>
  </si>
  <si>
    <t>Химический состав</t>
  </si>
  <si>
    <t>Выход, г</t>
  </si>
  <si>
    <t>Белки, г</t>
  </si>
  <si>
    <t>Жиры, г</t>
  </si>
  <si>
    <t>Угл. г</t>
  </si>
  <si>
    <t>ЭЦ, ккал</t>
  </si>
  <si>
    <t>ЗАВТРАК</t>
  </si>
  <si>
    <t xml:space="preserve">Бутерброд с маслом </t>
  </si>
  <si>
    <t>18/5</t>
  </si>
  <si>
    <t>Хлеб ржаной</t>
  </si>
  <si>
    <t>масло сливочное 72.5 %</t>
  </si>
  <si>
    <t>Каша  молочная  в ассоритменте без сахара</t>
  </si>
  <si>
    <t>200</t>
  </si>
  <si>
    <t xml:space="preserve"> крупа овсяная</t>
  </si>
  <si>
    <t>или крупа гоечневая</t>
  </si>
  <si>
    <t>вода</t>
  </si>
  <si>
    <t>молоко питьевое 2,5% жирности</t>
  </si>
  <si>
    <t>соль йодированая</t>
  </si>
  <si>
    <t>Фрукт (посчитана средняя пищевая ценность - яблоко, апельсин,  мандарин)</t>
  </si>
  <si>
    <t>120</t>
  </si>
  <si>
    <t>Чай без сахара</t>
  </si>
  <si>
    <t>чай заварка</t>
  </si>
  <si>
    <t>вода питьевая</t>
  </si>
  <si>
    <t>ИТОГО:</t>
  </si>
  <si>
    <t>ОБЕД</t>
  </si>
  <si>
    <t>Солянка сборная мясная</t>
  </si>
  <si>
    <t>курица-тушка</t>
  </si>
  <si>
    <t>масса отварной птицы</t>
  </si>
  <si>
    <t>свинина с/м</t>
  </si>
  <si>
    <t>масса отварной свинины</t>
  </si>
  <si>
    <t>лук репчатый</t>
  </si>
  <si>
    <t>огурцы соленые</t>
  </si>
  <si>
    <t>томатная паста</t>
  </si>
  <si>
    <t>масло растительное</t>
  </si>
  <si>
    <t>лимон</t>
  </si>
  <si>
    <t>Овощное рагу с мясом</t>
  </si>
  <si>
    <t>масса тушеного мяса</t>
  </si>
  <si>
    <t>капуста цветная с/м или брокколи с/м</t>
  </si>
  <si>
    <t>морковь 20 %</t>
  </si>
  <si>
    <t>морковь 25%</t>
  </si>
  <si>
    <t>лавровый лист</t>
  </si>
  <si>
    <t xml:space="preserve">томатная паста </t>
  </si>
  <si>
    <t>зелень свежая</t>
  </si>
  <si>
    <t>чеснок</t>
  </si>
  <si>
    <t>или  сушеный чеснок</t>
  </si>
  <si>
    <t>Напиток из ягодно-яблочной смеси без сахара</t>
  </si>
  <si>
    <t xml:space="preserve">смесь ягод </t>
  </si>
  <si>
    <t>Итого за  завтрак, обед:</t>
  </si>
  <si>
    <t xml:space="preserve">2 день </t>
  </si>
  <si>
    <t>Овощи натуральные (на подгарнировку)</t>
  </si>
  <si>
    <t>огурцы свежие</t>
  </si>
  <si>
    <t xml:space="preserve">Колбаска мясная </t>
  </si>
  <si>
    <t>100</t>
  </si>
  <si>
    <t>фарш говяжий</t>
  </si>
  <si>
    <t>филе бедра</t>
  </si>
  <si>
    <t>свинина</t>
  </si>
  <si>
    <t>яйцо куриное</t>
  </si>
  <si>
    <t>мука пшеничная</t>
  </si>
  <si>
    <t>масса п/ф</t>
  </si>
  <si>
    <t>масло растительное для смазки листа</t>
  </si>
  <si>
    <t xml:space="preserve">или </t>
  </si>
  <si>
    <t>Колбаска мясная п/ф пром. произ</t>
  </si>
  <si>
    <t xml:space="preserve">Колбаска мясная п/ф пром. произ </t>
  </si>
  <si>
    <t xml:space="preserve">Гречка рассыпчатая </t>
  </si>
  <si>
    <t>крупа гречневая</t>
  </si>
  <si>
    <t>Кукуруза  отварная</t>
  </si>
  <si>
    <t>кукуруза с/м</t>
  </si>
  <si>
    <t>Гуляш из птицы</t>
  </si>
  <si>
    <t xml:space="preserve"> филе куриное</t>
  </si>
  <si>
    <t>масса тушеной птицы</t>
  </si>
  <si>
    <t>томатная паста (без консервантов и красителей)</t>
  </si>
  <si>
    <t>мука пшеничная в/с</t>
  </si>
  <si>
    <t xml:space="preserve">3 день  </t>
  </si>
  <si>
    <t>Горячий бутерброд "Пикантный"</t>
  </si>
  <si>
    <t>30</t>
  </si>
  <si>
    <t>сыр Сулугуни</t>
  </si>
  <si>
    <t>сметана 15%</t>
  </si>
  <si>
    <t xml:space="preserve"> Борщ с птицей и сметаной   (без картофеля)</t>
  </si>
  <si>
    <t>капуста белокочанная свежая</t>
  </si>
  <si>
    <t>свекла - до 01.01 - 20%</t>
  </si>
  <si>
    <t>с 01.01 - 25%</t>
  </si>
  <si>
    <t>морковь  до 01.01.-25%</t>
  </si>
  <si>
    <t>с 01.01 - 33%</t>
  </si>
  <si>
    <t>сметана</t>
  </si>
  <si>
    <t>лимонная кислота</t>
  </si>
  <si>
    <t>сахар песок</t>
  </si>
  <si>
    <t>Чай с молоком без сахара</t>
  </si>
  <si>
    <t>чай чёрный</t>
  </si>
  <si>
    <t>Фрукт (посчитана средняя пищевая ценность - яблоко)</t>
  </si>
  <si>
    <t>Хлеб ржаной или хлеб ржаной с содержанием витаминов и минералов</t>
  </si>
  <si>
    <t>40</t>
  </si>
  <si>
    <t>Суп овощной с птицей</t>
  </si>
  <si>
    <t>250</t>
  </si>
  <si>
    <t>капуста б/кочанная</t>
  </si>
  <si>
    <t>перец  с/м</t>
  </si>
  <si>
    <t xml:space="preserve">Плов перловый с мясом </t>
  </si>
  <si>
    <t>крупа перловая</t>
  </si>
  <si>
    <t>куркума</t>
  </si>
  <si>
    <t xml:space="preserve">4 день </t>
  </si>
  <si>
    <t>Чахохбили</t>
  </si>
  <si>
    <t>или грудка куриная на кости</t>
  </si>
  <si>
    <t>масса  готового мяса</t>
  </si>
  <si>
    <t>томаты свежие</t>
  </si>
  <si>
    <t>или томаты с/м</t>
  </si>
  <si>
    <t>Бутерброд с маслом и сыром</t>
  </si>
  <si>
    <t>18/5/10</t>
  </si>
  <si>
    <t>сыр</t>
  </si>
  <si>
    <t>Капуста тушеная с птицей</t>
  </si>
  <si>
    <t>филе куриное</t>
  </si>
  <si>
    <t>масса готового филе</t>
  </si>
  <si>
    <t>капуста б/к</t>
  </si>
  <si>
    <t>морковь до 01.01.-25%</t>
  </si>
  <si>
    <t>Чай без сахара с брусникой</t>
  </si>
  <si>
    <t>брусника с/м</t>
  </si>
  <si>
    <t xml:space="preserve">5 день </t>
  </si>
  <si>
    <t>Шницель рыбный</t>
  </si>
  <si>
    <t>минтай тушка с/м</t>
  </si>
  <si>
    <t>или филе минтая</t>
  </si>
  <si>
    <t>сухарь панировочный</t>
  </si>
  <si>
    <t>или</t>
  </si>
  <si>
    <t>Шницель рыбный п/ф пром.производства</t>
  </si>
  <si>
    <t xml:space="preserve">шницель рыбный п/ф пром.произ </t>
  </si>
  <si>
    <t>Овощное соте</t>
  </si>
  <si>
    <t>капуста цветная с/м</t>
  </si>
  <si>
    <t>брокколи с/м</t>
  </si>
  <si>
    <t xml:space="preserve"> масло растительное</t>
  </si>
  <si>
    <t>50</t>
  </si>
  <si>
    <t>Суп гороховый  с  мясом и зеленью (без картофеля)</t>
  </si>
  <si>
    <t>масса отварного мяса</t>
  </si>
  <si>
    <t>горох лущёный</t>
  </si>
  <si>
    <t>или сушеная зелень</t>
  </si>
  <si>
    <t xml:space="preserve">Птица тушеная в соусе </t>
  </si>
  <si>
    <t>Паста:</t>
  </si>
  <si>
    <t xml:space="preserve">Компот из  смородины  без сахара                                                                                </t>
  </si>
  <si>
    <t>смородина красная</t>
  </si>
  <si>
    <t xml:space="preserve">6 день </t>
  </si>
  <si>
    <t>Гуляш из свинины</t>
  </si>
  <si>
    <t>томатное пюре (без искусственных ароматизаторов, красителей и консервантов, без содержания крахмала и соли)</t>
  </si>
  <si>
    <t>Напиток ягодный без сахара</t>
  </si>
  <si>
    <t xml:space="preserve">смородина с/м </t>
  </si>
  <si>
    <t>или клубника с/м</t>
  </si>
  <si>
    <t>или брусника с/м</t>
  </si>
  <si>
    <t>Щи из свежей капусты с птицей, сметаной и зеленью (без картофеля)</t>
  </si>
  <si>
    <t>масса отварной курицы</t>
  </si>
  <si>
    <t>7 день</t>
  </si>
  <si>
    <t>Чай "Витаминый" без сахара</t>
  </si>
  <si>
    <t>плоды шиповника</t>
  </si>
  <si>
    <t>20</t>
  </si>
  <si>
    <t>Итого:</t>
  </si>
  <si>
    <t>Свекольник с птицей  и сметаной  (без картофеля)</t>
  </si>
  <si>
    <t>свекла 20 %</t>
  </si>
  <si>
    <t>свекла 25 %</t>
  </si>
  <si>
    <t xml:space="preserve">  8 день </t>
  </si>
  <si>
    <t>№431-2004</t>
  </si>
  <si>
    <t xml:space="preserve">  грудка куриная на кости</t>
  </si>
  <si>
    <t>Гречка рассыпчатая с овощами</t>
  </si>
  <si>
    <t>тк 692-2004</t>
  </si>
  <si>
    <t>Цветная капуста отварная</t>
  </si>
  <si>
    <t>Шницель шницель п/ф пром.производства</t>
  </si>
  <si>
    <t>шницель рыбный п/ф пром.производства зам</t>
  </si>
  <si>
    <t xml:space="preserve">Компот из яблок и лимона  без сахара                                                                                   </t>
  </si>
  <si>
    <t>яблоки свежие</t>
  </si>
  <si>
    <t xml:space="preserve">  9 день</t>
  </si>
  <si>
    <t xml:space="preserve">Рассольник Ленинградский с птицей, зеленью (без картофеля)                                                           </t>
  </si>
  <si>
    <t>45</t>
  </si>
  <si>
    <t>Бефстроганов из мяса</t>
  </si>
  <si>
    <t>масса готового мяса</t>
  </si>
  <si>
    <t>морковь до 01.01</t>
  </si>
  <si>
    <t>морковь с 01.01</t>
  </si>
  <si>
    <t xml:space="preserve">10 день </t>
  </si>
  <si>
    <t xml:space="preserve"> свинина мясная</t>
  </si>
  <si>
    <t>морковь до 01.01.-20%</t>
  </si>
  <si>
    <t>Галеты</t>
  </si>
  <si>
    <t xml:space="preserve">Капуста тушеная </t>
  </si>
  <si>
    <t xml:space="preserve">мука пшеничная </t>
  </si>
  <si>
    <t>Итого за 5 дней :</t>
  </si>
  <si>
    <t>Средняя за 1 день :</t>
  </si>
  <si>
    <t>11 день</t>
  </si>
  <si>
    <t>Чай с лимоном  без сахара</t>
  </si>
  <si>
    <t>200/3</t>
  </si>
  <si>
    <t>1..12</t>
  </si>
  <si>
    <t xml:space="preserve">Компот из сухофруктов без сахара </t>
  </si>
  <si>
    <t>сухофрукты</t>
  </si>
  <si>
    <t xml:space="preserve">12 день </t>
  </si>
  <si>
    <t>Суп гороховый  с птицей и зеленью (без картофеля)</t>
  </si>
  <si>
    <t>смородина с/м</t>
  </si>
  <si>
    <t>или яблочно-ягодная смесь</t>
  </si>
  <si>
    <t>Фрукт (посчитана средняя пищевая ценность - яблоко, апельсин, мандарин)</t>
  </si>
  <si>
    <t>Яйцо отварное</t>
  </si>
  <si>
    <t>Гречка по купечески</t>
  </si>
  <si>
    <t>вода для варки</t>
  </si>
  <si>
    <t>масса пассерованных овощей</t>
  </si>
  <si>
    <t xml:space="preserve">13 день </t>
  </si>
  <si>
    <t>Биточек мясной</t>
  </si>
  <si>
    <t>фарш говяжий с/м</t>
  </si>
  <si>
    <t>Биточек мячной пром. производства зам.</t>
  </si>
  <si>
    <t>биточек мясной пром. производства зам.</t>
  </si>
  <si>
    <t>Рагу из овощей</t>
  </si>
  <si>
    <t>капуста белокочанная</t>
  </si>
  <si>
    <t xml:space="preserve">14 день </t>
  </si>
  <si>
    <t>Кукуруза отварная</t>
  </si>
  <si>
    <t>Курица в соусе с томатом</t>
  </si>
  <si>
    <t>масса  готовой птицы</t>
  </si>
  <si>
    <t>сушеный чеснок</t>
  </si>
  <si>
    <t>Компот из сухофруктов  без сахара</t>
  </si>
  <si>
    <t xml:space="preserve">15 день </t>
  </si>
  <si>
    <t>шницель рыбный п/ф пром.производства зам.</t>
  </si>
  <si>
    <t>Чай ягодный без сахара</t>
  </si>
  <si>
    <t>Суп овощной с курицей  (без картофеля)</t>
  </si>
  <si>
    <t>капуста б/качанная</t>
  </si>
  <si>
    <t>Мясо тушеное</t>
  </si>
  <si>
    <t>16 день</t>
  </si>
  <si>
    <t>Болоньезе</t>
  </si>
  <si>
    <t>фарш  говяжий</t>
  </si>
  <si>
    <t>кабачки свежие</t>
  </si>
  <si>
    <t>или кабачки с/м</t>
  </si>
  <si>
    <t>орегано сушеный</t>
  </si>
  <si>
    <t>базилик сушеный</t>
  </si>
  <si>
    <t>Напиток из смеси сухофруктов без сахара</t>
  </si>
  <si>
    <t>Чай с брусникой без сахара</t>
  </si>
  <si>
    <t xml:space="preserve">17 день </t>
  </si>
  <si>
    <t>Фрукт (посчитана средняя пищевая ценность - яблоко, апельсин, груша, мандарин, банан)</t>
  </si>
  <si>
    <t>Каша перловая с овощами</t>
  </si>
  <si>
    <t xml:space="preserve">кукуруза консервированная </t>
  </si>
  <si>
    <t xml:space="preserve">Компот из  смородины без сахара                                                                                 </t>
  </si>
  <si>
    <t xml:space="preserve">18 день </t>
  </si>
  <si>
    <t>Плов перловый с птицей</t>
  </si>
  <si>
    <t>Чай "Витаминный"  без сахара</t>
  </si>
  <si>
    <t xml:space="preserve">19 день </t>
  </si>
  <si>
    <t>Голубец ленивый в  томатном соусе</t>
  </si>
  <si>
    <t>филе бедра птицы</t>
  </si>
  <si>
    <t>масса припущенного лука</t>
  </si>
  <si>
    <t>крупа рисовая</t>
  </si>
  <si>
    <t>масса отварного риса:</t>
  </si>
  <si>
    <t>Сооус томатный</t>
  </si>
  <si>
    <t>Голубец ленивый п/ф  пром.произ в  томатном соусе</t>
  </si>
  <si>
    <t>Чай с апельсином без сахара</t>
  </si>
  <si>
    <t>апельсин</t>
  </si>
  <si>
    <t>20 день</t>
  </si>
  <si>
    <t>Гуляш "По-венгерски"</t>
  </si>
  <si>
    <t>перец болгарский</t>
  </si>
  <si>
    <t>или перец грутовой</t>
  </si>
  <si>
    <t>или перец с/м</t>
  </si>
  <si>
    <t>или соленые огурцы</t>
  </si>
  <si>
    <t xml:space="preserve">Компот из яблок и лимона  без сахара                                                                                  </t>
  </si>
  <si>
    <t>яблоки свежие  60%</t>
  </si>
  <si>
    <t>УТВЕРЖДАЮ</t>
  </si>
  <si>
    <t>Директор МАОУ СОШ_________________</t>
  </si>
  <si>
    <t>Горячий завтрак и обед</t>
  </si>
  <si>
    <t xml:space="preserve">Индивидуальное меню. </t>
  </si>
  <si>
    <t xml:space="preserve">Рассольник Ленинградский с птицей, зеленью  , без сметаны.                                                                  </t>
  </si>
  <si>
    <t>230</t>
  </si>
  <si>
    <t>Дети с 7 до 11 лет</t>
  </si>
  <si>
    <t>1 день</t>
  </si>
  <si>
    <t>гр</t>
  </si>
  <si>
    <t>2 день</t>
  </si>
  <si>
    <t>3 день</t>
  </si>
  <si>
    <t>4день</t>
  </si>
  <si>
    <t>5 день</t>
  </si>
  <si>
    <t>6 день</t>
  </si>
  <si>
    <t>8 день</t>
  </si>
  <si>
    <t>9 день</t>
  </si>
  <si>
    <t>10 день</t>
  </si>
  <si>
    <t>12 день</t>
  </si>
  <si>
    <t>13 день</t>
  </si>
  <si>
    <t>14 день</t>
  </si>
  <si>
    <t>15 день</t>
  </si>
  <si>
    <t>17 день</t>
  </si>
  <si>
    <t>18 день</t>
  </si>
  <si>
    <t>19 день</t>
  </si>
  <si>
    <t>25/5/16</t>
  </si>
  <si>
    <t>200/5</t>
  </si>
  <si>
    <t xml:space="preserve">ГОРЯЧИЙ ЗАВТРАК, ОБЕД для детей с 7-11 лет (сезон осень,зима,весна)              </t>
  </si>
  <si>
    <t>90</t>
  </si>
  <si>
    <t>грудка куриная запеченная по-домашнему</t>
  </si>
  <si>
    <t>220</t>
  </si>
  <si>
    <t>Грудка куриная запеченная по-домашнему</t>
  </si>
  <si>
    <t>90/30</t>
  </si>
  <si>
    <t>«___»________2026г.</t>
  </si>
  <si>
    <t xml:space="preserve">Возрастная категория с7-11 лет </t>
  </si>
  <si>
    <t>Биточек мясной пром. производства зам.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</si>
</sst>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\ ##0_р_._-;\-* #\ ##0_р_._-;_-* &quot;-&quot;_р_._-;_-@_-"/>
    <numFmt numFmtId="165" formatCode="_(* #\ ##0.00_);_(* \(#\ ##0.00\);_(* &quot;-&quot;??_);_(@_)"/>
    <numFmt numFmtId="166" formatCode="0.0"/>
    <numFmt numFmtId="167" formatCode="0.00_ "/>
    <numFmt numFmtId="168" formatCode="_-* #\ ##0.00_р_._-;\-* #\ ##0.00_р_._-;_-* &quot;-&quot;??_р_._-;_-@_-"/>
  </numFmts>
  <fonts count="38">
    <font>
      <sz val="11"/>
      <color theme="1"/>
      <name val="Calibri"/>
      <charset val="134"/>
      <scheme val="minor"/>
    </font>
    <font>
      <b/>
      <sz val="14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Calibri"/>
      <charset val="134"/>
      <scheme val="minor"/>
    </font>
    <font>
      <b/>
      <sz val="16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name val="Times New Roman"/>
      <charset val="134"/>
    </font>
    <font>
      <b/>
      <sz val="11"/>
      <name val="Times New Roman"/>
      <charset val="134"/>
    </font>
    <font>
      <b/>
      <sz val="13"/>
      <name val="Times New Roman"/>
      <charset val="13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b/>
      <sz val="20"/>
      <color theme="1"/>
      <name val="Times New Roman"/>
      <charset val="204"/>
    </font>
    <font>
      <b/>
      <sz val="16"/>
      <name val="Times New Roman"/>
      <charset val="204"/>
    </font>
    <font>
      <b/>
      <sz val="16"/>
      <color theme="1"/>
      <name val="Times New Roman"/>
      <charset val="204"/>
    </font>
    <font>
      <b/>
      <sz val="18"/>
      <name val="Times New Roman"/>
      <charset val="134"/>
    </font>
    <font>
      <b/>
      <sz val="16"/>
      <name val="Times New Roman"/>
      <charset val="134"/>
    </font>
    <font>
      <b/>
      <sz val="14"/>
      <name val="Times New Roman"/>
      <charset val="134"/>
    </font>
    <font>
      <b/>
      <i/>
      <sz val="11"/>
      <name val="Times New Roman"/>
      <charset val="134"/>
    </font>
    <font>
      <b/>
      <sz val="12"/>
      <name val="Times New Roman"/>
      <charset val="134"/>
    </font>
    <font>
      <b/>
      <sz val="11"/>
      <name val="Times New Roman"/>
      <charset val="204"/>
    </font>
    <font>
      <sz val="12"/>
      <color theme="1"/>
      <name val="Times New Roman"/>
      <charset val="134"/>
    </font>
    <font>
      <sz val="18"/>
      <name val="Arial Black"/>
      <charset val="134"/>
    </font>
    <font>
      <sz val="14"/>
      <name val="Times New Roman"/>
      <charset val="134"/>
    </font>
    <font>
      <b/>
      <sz val="11"/>
      <color theme="1"/>
      <name val="Calibri"/>
      <charset val="134"/>
      <scheme val="minor"/>
    </font>
    <font>
      <b/>
      <i/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12"/>
      <name val="Times New Roman"/>
      <charset val="134"/>
    </font>
    <font>
      <sz val="11"/>
      <name val="Calibri"/>
      <charset val="134"/>
    </font>
    <font>
      <u/>
      <sz val="11"/>
      <color theme="11"/>
      <name val="Calibri"/>
      <charset val="134"/>
    </font>
    <font>
      <sz val="10"/>
      <name val="Arial"/>
      <charset val="134"/>
    </font>
    <font>
      <sz val="10"/>
      <name val="Arial Cyr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theme="0" tint="-0.34995574816125979"/>
        <bgColor theme="0" tint="-0.34995574816125979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theme="0" tint="-0.24994659260841701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rgb="FF00B0F0"/>
      </patternFill>
    </fill>
    <fill>
      <patternFill patternType="solid">
        <fgColor theme="0"/>
        <bgColor rgb="FF92D050"/>
      </patternFill>
    </fill>
    <fill>
      <patternFill patternType="solid">
        <fgColor theme="0" tint="-0.14990691854609822"/>
        <bgColor theme="0" tint="-0.1499069185460982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1454817346722"/>
        <bgColor theme="8" tint="0.3999145481734672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164" fontId="29" fillId="0" borderId="0"/>
    <xf numFmtId="0" fontId="30" fillId="0" borderId="0">
      <alignment vertical="top"/>
    </xf>
    <xf numFmtId="0" fontId="31" fillId="0" borderId="0"/>
    <xf numFmtId="0" fontId="31" fillId="0" borderId="0"/>
    <xf numFmtId="0" fontId="31" fillId="0" borderId="0"/>
    <xf numFmtId="0" fontId="33" fillId="0" borderId="0"/>
    <xf numFmtId="0" fontId="32" fillId="0" borderId="0"/>
    <xf numFmtId="165" fontId="31" fillId="0" borderId="0"/>
    <xf numFmtId="165" fontId="31" fillId="0" borderId="0"/>
    <xf numFmtId="165" fontId="31" fillId="0" borderId="0"/>
  </cellStyleXfs>
  <cellXfs count="64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2" fontId="6" fillId="0" borderId="1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Protection="1"/>
    <xf numFmtId="0" fontId="3" fillId="2" borderId="0" xfId="0" applyFont="1" applyFill="1" applyAlignment="1" applyProtection="1">
      <alignment horizontal="center" vertical="center"/>
    </xf>
    <xf numFmtId="0" fontId="3" fillId="0" borderId="0" xfId="0" applyFont="1" applyProtection="1"/>
    <xf numFmtId="0" fontId="3" fillId="3" borderId="0" xfId="0" applyFont="1" applyFill="1" applyProtection="1"/>
    <xf numFmtId="0" fontId="8" fillId="0" borderId="0" xfId="0" applyFont="1" applyProtection="1"/>
    <xf numFmtId="0" fontId="3" fillId="5" borderId="0" xfId="0" applyFont="1" applyFill="1" applyProtection="1"/>
    <xf numFmtId="0" fontId="3" fillId="0" borderId="1" xfId="0" applyFont="1" applyBorder="1" applyProtection="1"/>
    <xf numFmtId="0" fontId="3" fillId="0" borderId="0" xfId="0" applyFont="1"/>
    <xf numFmtId="0" fontId="9" fillId="0" borderId="0" xfId="0" applyFont="1" applyProtection="1"/>
    <xf numFmtId="0" fontId="9" fillId="3" borderId="0" xfId="0" applyFont="1" applyFill="1" applyProtection="1"/>
    <xf numFmtId="2" fontId="10" fillId="3" borderId="3" xfId="4" applyNumberFormat="1" applyFont="1" applyFill="1" applyBorder="1" applyAlignment="1" applyProtection="1">
      <alignment horizontal="center" vertical="center" wrapText="1"/>
    </xf>
    <xf numFmtId="2" fontId="10" fillId="3" borderId="4" xfId="4" applyNumberFormat="1" applyFont="1" applyFill="1" applyBorder="1" applyAlignment="1" applyProtection="1">
      <alignment horizontal="center" vertical="center" wrapText="1"/>
    </xf>
    <xf numFmtId="2" fontId="8" fillId="6" borderId="0" xfId="4" applyNumberFormat="1" applyFont="1" applyFill="1" applyAlignment="1" applyProtection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/>
    <xf numFmtId="0" fontId="11" fillId="0" borderId="0" xfId="0" applyFont="1"/>
    <xf numFmtId="2" fontId="8" fillId="3" borderId="0" xfId="4" applyNumberFormat="1" applyFont="1" applyFill="1" applyAlignment="1" applyProtection="1">
      <alignment horizontal="center" vertical="center"/>
    </xf>
    <xf numFmtId="2" fontId="9" fillId="0" borderId="1" xfId="4" applyNumberFormat="1" applyFont="1" applyBorder="1" applyAlignment="1" applyProtection="1">
      <alignment horizontal="center" vertical="center"/>
    </xf>
    <xf numFmtId="2" fontId="9" fillId="3" borderId="0" xfId="4" applyNumberFormat="1" applyFont="1" applyFill="1" applyAlignment="1" applyProtection="1">
      <alignment horizontal="center" vertical="center" wrapText="1"/>
    </xf>
    <xf numFmtId="2" fontId="2" fillId="0" borderId="1" xfId="4" applyNumberFormat="1" applyFont="1" applyBorder="1" applyAlignment="1" applyProtection="1">
      <alignment horizontal="center" vertical="center" wrapText="1"/>
    </xf>
    <xf numFmtId="2" fontId="9" fillId="3" borderId="1" xfId="4" applyNumberFormat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left" vertical="center"/>
    </xf>
    <xf numFmtId="49" fontId="2" fillId="3" borderId="1" xfId="0" applyNumberFormat="1" applyFont="1" applyFill="1" applyBorder="1" applyAlignment="1" applyProtection="1">
      <alignment horizontal="center" vertical="center"/>
    </xf>
    <xf numFmtId="2" fontId="9" fillId="0" borderId="1" xfId="0" applyNumberFormat="1" applyFont="1" applyBorder="1" applyAlignment="1" applyProtection="1">
      <alignment horizontal="center" vertical="center"/>
    </xf>
    <xf numFmtId="2" fontId="9" fillId="3" borderId="1" xfId="0" applyNumberFormat="1" applyFont="1" applyFill="1" applyBorder="1" applyAlignment="1" applyProtection="1">
      <alignment horizontal="center" vertical="center"/>
    </xf>
    <xf numFmtId="2" fontId="3" fillId="3" borderId="0" xfId="0" applyNumberFormat="1" applyFont="1" applyFill="1" applyProtection="1"/>
    <xf numFmtId="166" fontId="2" fillId="3" borderId="3" xfId="0" applyNumberFormat="1" applyFont="1" applyFill="1" applyBorder="1" applyAlignment="1" applyProtection="1">
      <alignment horizontal="left" vertical="center"/>
    </xf>
    <xf numFmtId="2" fontId="2" fillId="3" borderId="1" xfId="0" applyNumberFormat="1" applyFont="1" applyFill="1" applyBorder="1" applyAlignment="1" applyProtection="1">
      <alignment horizontal="center" vertical="center"/>
    </xf>
    <xf numFmtId="166" fontId="2" fillId="3" borderId="3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4" applyNumberFormat="1" applyFont="1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2" fontId="9" fillId="3" borderId="1" xfId="4" applyNumberFormat="1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 applyProtection="1">
      <alignment horizontal="center" vertical="center"/>
    </xf>
    <xf numFmtId="2" fontId="8" fillId="0" borderId="0" xfId="4" applyNumberFormat="1" applyFont="1" applyAlignment="1" applyProtection="1">
      <alignment horizontal="center" vertical="center"/>
    </xf>
    <xf numFmtId="2" fontId="9" fillId="4" borderId="1" xfId="4" applyNumberFormat="1" applyFont="1" applyFill="1" applyBorder="1" applyAlignment="1" applyProtection="1">
      <alignment horizontal="center" vertical="center"/>
    </xf>
    <xf numFmtId="1" fontId="9" fillId="4" borderId="5" xfId="4" applyNumberFormat="1" applyFont="1" applyFill="1" applyBorder="1" applyAlignment="1" applyProtection="1">
      <alignment horizontal="center" vertical="center"/>
    </xf>
    <xf numFmtId="2" fontId="9" fillId="8" borderId="0" xfId="4" applyNumberFormat="1" applyFont="1" applyFill="1" applyAlignment="1" applyProtection="1">
      <alignment horizontal="center" vertical="center"/>
    </xf>
    <xf numFmtId="2" fontId="9" fillId="0" borderId="0" xfId="4" applyNumberFormat="1" applyFont="1" applyAlignment="1" applyProtection="1">
      <alignment horizontal="center" vertical="center"/>
    </xf>
    <xf numFmtId="2" fontId="9" fillId="3" borderId="3" xfId="4" applyNumberFormat="1" applyFont="1" applyFill="1" applyBorder="1" applyAlignment="1" applyProtection="1">
      <alignment horizontal="left" vertical="center"/>
    </xf>
    <xf numFmtId="1" fontId="9" fillId="3" borderId="5" xfId="4" applyNumberFormat="1" applyFont="1" applyFill="1" applyBorder="1" applyAlignment="1" applyProtection="1">
      <alignment horizontal="center" vertical="center"/>
    </xf>
    <xf numFmtId="166" fontId="2" fillId="0" borderId="3" xfId="4" applyNumberFormat="1" applyFont="1" applyBorder="1" applyAlignment="1" applyProtection="1">
      <alignment vertical="center" wrapText="1"/>
    </xf>
    <xf numFmtId="49" fontId="2" fillId="6" borderId="3" xfId="4" applyNumberFormat="1" applyFont="1" applyFill="1" applyBorder="1" applyAlignment="1" applyProtection="1">
      <alignment horizontal="center" vertical="center"/>
    </xf>
    <xf numFmtId="2" fontId="9" fillId="3" borderId="3" xfId="4" applyNumberFormat="1" applyFont="1" applyFill="1" applyBorder="1" applyAlignment="1">
      <alignment horizontal="left" vertical="center" wrapText="1"/>
    </xf>
    <xf numFmtId="1" fontId="2" fillId="0" borderId="3" xfId="4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horizontal="center"/>
    </xf>
    <xf numFmtId="2" fontId="9" fillId="9" borderId="3" xfId="4" applyNumberFormat="1" applyFont="1" applyFill="1" applyBorder="1" applyAlignment="1" applyProtection="1">
      <alignment horizontal="center" vertical="center"/>
    </xf>
    <xf numFmtId="1" fontId="9" fillId="9" borderId="5" xfId="4" applyNumberFormat="1" applyFont="1" applyFill="1" applyBorder="1" applyAlignment="1" applyProtection="1">
      <alignment horizontal="center" vertical="center"/>
    </xf>
    <xf numFmtId="2" fontId="9" fillId="9" borderId="1" xfId="4" applyNumberFormat="1" applyFont="1" applyFill="1" applyBorder="1" applyAlignment="1" applyProtection="1">
      <alignment horizontal="center" vertical="center"/>
    </xf>
    <xf numFmtId="2" fontId="9" fillId="0" borderId="0" xfId="4" applyNumberFormat="1" applyFont="1" applyAlignment="1" applyProtection="1">
      <alignment horizontal="center" vertical="center" wrapText="1"/>
    </xf>
    <xf numFmtId="2" fontId="9" fillId="3" borderId="1" xfId="0" applyNumberFormat="1" applyFont="1" applyFill="1" applyBorder="1" applyAlignment="1" applyProtection="1">
      <alignment vertical="center"/>
    </xf>
    <xf numFmtId="1" fontId="2" fillId="3" borderId="1" xfId="0" applyNumberFormat="1" applyFont="1" applyFill="1" applyBorder="1" applyAlignment="1" applyProtection="1">
      <alignment horizontal="center" vertical="center"/>
    </xf>
    <xf numFmtId="2" fontId="9" fillId="0" borderId="3" xfId="4" applyNumberFormat="1" applyFont="1" applyBorder="1" applyAlignment="1" applyProtection="1">
      <alignment horizontal="left" vertical="center" wrapText="1"/>
    </xf>
    <xf numFmtId="2" fontId="9" fillId="0" borderId="1" xfId="4" applyNumberFormat="1" applyFont="1" applyBorder="1" applyAlignment="1" applyProtection="1">
      <alignment horizontal="left" vertical="center"/>
    </xf>
    <xf numFmtId="1" fontId="2" fillId="0" borderId="1" xfId="4" applyNumberFormat="1" applyFont="1" applyBorder="1" applyAlignment="1" applyProtection="1">
      <alignment horizontal="center" vertical="center"/>
    </xf>
    <xf numFmtId="2" fontId="9" fillId="0" borderId="1" xfId="0" applyNumberFormat="1" applyFont="1" applyBorder="1" applyAlignment="1" applyProtection="1">
      <alignment horizontal="left" vertical="center"/>
    </xf>
    <xf numFmtId="1" fontId="2" fillId="0" borderId="1" xfId="0" applyNumberFormat="1" applyFont="1" applyBorder="1" applyAlignment="1" applyProtection="1">
      <alignment horizontal="center" vertical="center"/>
    </xf>
    <xf numFmtId="0" fontId="0" fillId="3" borderId="0" xfId="0" applyFill="1"/>
    <xf numFmtId="2" fontId="2" fillId="2" borderId="1" xfId="0" applyNumberFormat="1" applyFont="1" applyFill="1" applyBorder="1" applyAlignment="1" applyProtection="1">
      <alignment horizontal="center" vertical="center"/>
    </xf>
    <xf numFmtId="2" fontId="2" fillId="0" borderId="3" xfId="0" applyNumberFormat="1" applyFont="1" applyBorder="1" applyAlignment="1">
      <alignment horizontal="left" vertical="center"/>
    </xf>
    <xf numFmtId="2" fontId="9" fillId="0" borderId="6" xfId="4" applyNumberFormat="1" applyFont="1" applyBorder="1" applyAlignment="1">
      <alignment horizontal="left" vertical="center"/>
    </xf>
    <xf numFmtId="0" fontId="2" fillId="0" borderId="6" xfId="4" applyFont="1" applyBorder="1" applyAlignment="1">
      <alignment horizontal="center" vertical="center"/>
    </xf>
    <xf numFmtId="2" fontId="9" fillId="3" borderId="6" xfId="0" applyNumberFormat="1" applyFont="1" applyFill="1" applyBorder="1" applyAlignment="1">
      <alignment horizontal="center" vertical="center"/>
    </xf>
    <xf numFmtId="2" fontId="2" fillId="0" borderId="1" xfId="7" applyNumberFormat="1" applyFont="1" applyBorder="1" applyAlignment="1">
      <alignment horizontal="left" vertical="center"/>
    </xf>
    <xf numFmtId="0" fontId="2" fillId="0" borderId="1" xfId="7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 applyProtection="1">
      <alignment horizontal="left" vertical="center" wrapText="1"/>
    </xf>
    <xf numFmtId="49" fontId="2" fillId="0" borderId="1" xfId="4" applyNumberFormat="1" applyFont="1" applyBorder="1" applyAlignment="1" applyProtection="1">
      <alignment horizontal="center" vertical="center"/>
    </xf>
    <xf numFmtId="2" fontId="9" fillId="10" borderId="3" xfId="4" applyNumberFormat="1" applyFont="1" applyFill="1" applyBorder="1" applyAlignment="1" applyProtection="1">
      <alignment horizontal="center" vertical="center"/>
    </xf>
    <xf numFmtId="1" fontId="9" fillId="10" borderId="4" xfId="4" applyNumberFormat="1" applyFont="1" applyFill="1" applyBorder="1" applyAlignment="1" applyProtection="1">
      <alignment horizontal="center" vertical="center"/>
    </xf>
    <xf numFmtId="2" fontId="9" fillId="10" borderId="4" xfId="4" applyNumberFormat="1" applyFont="1" applyFill="1" applyBorder="1" applyAlignment="1" applyProtection="1">
      <alignment horizontal="center" vertical="center"/>
    </xf>
    <xf numFmtId="2" fontId="17" fillId="3" borderId="3" xfId="4" applyNumberFormat="1" applyFont="1" applyFill="1" applyBorder="1" applyAlignment="1" applyProtection="1">
      <alignment horizontal="center" vertical="center"/>
    </xf>
    <xf numFmtId="2" fontId="17" fillId="3" borderId="4" xfId="4" applyNumberFormat="1" applyFont="1" applyFill="1" applyBorder="1" applyAlignment="1" applyProtection="1">
      <alignment horizontal="center" vertical="center"/>
    </xf>
    <xf numFmtId="2" fontId="9" fillId="0" borderId="5" xfId="4" applyNumberFormat="1" applyFont="1" applyBorder="1" applyAlignment="1" applyProtection="1">
      <alignment horizontal="center" vertical="center"/>
    </xf>
    <xf numFmtId="2" fontId="9" fillId="0" borderId="6" xfId="4" applyNumberFormat="1" applyFont="1" applyBorder="1" applyAlignment="1" applyProtection="1">
      <alignment horizontal="center" vertical="center"/>
    </xf>
    <xf numFmtId="2" fontId="2" fillId="0" borderId="6" xfId="4" applyNumberFormat="1" applyFont="1" applyBorder="1" applyAlignment="1" applyProtection="1">
      <alignment horizontal="center" vertical="center" wrapText="1"/>
    </xf>
    <xf numFmtId="2" fontId="9" fillId="3" borderId="6" xfId="4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vertical="center"/>
    </xf>
    <xf numFmtId="49" fontId="2" fillId="3" borderId="3" xfId="0" applyNumberFormat="1" applyFont="1" applyFill="1" applyBorder="1" applyAlignment="1">
      <alignment horizontal="center" vertical="center"/>
    </xf>
    <xf numFmtId="2" fontId="9" fillId="3" borderId="3" xfId="4" applyNumberFormat="1" applyFont="1" applyFill="1" applyBorder="1" applyAlignment="1" applyProtection="1">
      <alignment horizontal="left" vertical="center" wrapText="1"/>
    </xf>
    <xf numFmtId="2" fontId="9" fillId="0" borderId="0" xfId="0" applyNumberFormat="1" applyFont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left" vertical="center" wrapText="1"/>
    </xf>
    <xf numFmtId="2" fontId="8" fillId="0" borderId="0" xfId="0" applyNumberFormat="1" applyFont="1" applyAlignment="1" applyProtection="1">
      <alignment vertical="center"/>
    </xf>
    <xf numFmtId="2" fontId="9" fillId="0" borderId="1" xfId="0" applyNumberFormat="1" applyFont="1" applyBorder="1" applyAlignment="1" applyProtection="1">
      <alignment horizontal="left" vertical="center" wrapText="1"/>
    </xf>
    <xf numFmtId="49" fontId="2" fillId="0" borderId="1" xfId="0" applyNumberFormat="1" applyFont="1" applyBorder="1" applyAlignment="1" applyProtection="1">
      <alignment horizontal="center" vertical="center"/>
    </xf>
    <xf numFmtId="2" fontId="9" fillId="4" borderId="2" xfId="4" applyNumberFormat="1" applyFont="1" applyFill="1" applyBorder="1" applyAlignment="1" applyProtection="1">
      <alignment horizontal="center" vertical="center"/>
    </xf>
    <xf numFmtId="166" fontId="9" fillId="8" borderId="0" xfId="4" applyNumberFormat="1" applyFont="1" applyFill="1" applyAlignment="1" applyProtection="1">
      <alignment horizontal="center" vertical="center"/>
    </xf>
    <xf numFmtId="0" fontId="2" fillId="0" borderId="3" xfId="0" applyFont="1" applyBorder="1" applyAlignment="1">
      <alignment horizontal="left" vertical="center"/>
    </xf>
    <xf numFmtId="49" fontId="2" fillId="3" borderId="3" xfId="4" applyNumberFormat="1" applyFont="1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2" fillId="3" borderId="6" xfId="4" applyFont="1" applyFill="1" applyBorder="1" applyAlignment="1" applyProtection="1">
      <alignment horizontal="center" vertical="center" wrapText="1"/>
    </xf>
    <xf numFmtId="2" fontId="2" fillId="4" borderId="3" xfId="4" applyNumberFormat="1" applyFont="1" applyFill="1" applyBorder="1" applyAlignment="1" applyProtection="1">
      <alignment horizontal="center" vertical="center"/>
    </xf>
    <xf numFmtId="1" fontId="2" fillId="4" borderId="5" xfId="4" applyNumberFormat="1" applyFont="1" applyFill="1" applyBorder="1" applyAlignment="1" applyProtection="1">
      <alignment horizontal="center" vertical="center"/>
    </xf>
    <xf numFmtId="2" fontId="2" fillId="4" borderId="1" xfId="4" applyNumberFormat="1" applyFont="1" applyFill="1" applyBorder="1" applyAlignment="1" applyProtection="1">
      <alignment horizontal="center" vertical="center"/>
    </xf>
    <xf numFmtId="2" fontId="2" fillId="8" borderId="0" xfId="4" applyNumberFormat="1" applyFont="1" applyFill="1" applyAlignment="1" applyProtection="1">
      <alignment horizontal="center" vertical="center"/>
    </xf>
    <xf numFmtId="2" fontId="2" fillId="0" borderId="0" xfId="4" applyNumberFormat="1" applyFont="1" applyAlignment="1" applyProtection="1">
      <alignment horizontal="center" vertical="center"/>
    </xf>
    <xf numFmtId="0" fontId="9" fillId="3" borderId="3" xfId="0" applyFont="1" applyFill="1" applyBorder="1" applyAlignment="1">
      <alignment horizontal="left" vertical="center" wrapText="1"/>
    </xf>
    <xf numFmtId="49" fontId="9" fillId="3" borderId="3" xfId="0" applyNumberFormat="1" applyFont="1" applyFill="1" applyBorder="1" applyAlignment="1">
      <alignment horizontal="center" vertical="center"/>
    </xf>
    <xf numFmtId="166" fontId="2" fillId="6" borderId="3" xfId="0" applyNumberFormat="1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</xf>
    <xf numFmtId="2" fontId="9" fillId="0" borderId="1" xfId="4" applyNumberFormat="1" applyFont="1" applyBorder="1" applyAlignment="1">
      <alignment horizontal="left" vertical="center"/>
    </xf>
    <xf numFmtId="1" fontId="9" fillId="0" borderId="3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9" fillId="11" borderId="3" xfId="4" applyNumberFormat="1" applyFont="1" applyFill="1" applyBorder="1" applyAlignment="1" applyProtection="1">
      <alignment horizontal="center" vertical="center"/>
    </xf>
    <xf numFmtId="1" fontId="9" fillId="11" borderId="4" xfId="4" applyNumberFormat="1" applyFont="1" applyFill="1" applyBorder="1" applyAlignment="1" applyProtection="1">
      <alignment horizontal="center" vertical="center"/>
    </xf>
    <xf numFmtId="2" fontId="9" fillId="11" borderId="4" xfId="4" applyNumberFormat="1" applyFont="1" applyFill="1" applyBorder="1" applyAlignment="1" applyProtection="1">
      <alignment horizontal="center" vertical="center"/>
    </xf>
    <xf numFmtId="1" fontId="9" fillId="3" borderId="6" xfId="4" applyNumberFormat="1" applyFont="1" applyFill="1" applyBorder="1" applyAlignment="1" applyProtection="1">
      <alignment horizontal="center" vertical="center" wrapText="1"/>
    </xf>
    <xf numFmtId="166" fontId="8" fillId="0" borderId="0" xfId="0" applyNumberFormat="1" applyFont="1" applyAlignment="1" applyProtection="1">
      <alignment horizontal="center" vertical="center"/>
    </xf>
    <xf numFmtId="0" fontId="8" fillId="3" borderId="0" xfId="0" applyFont="1" applyFill="1" applyProtection="1"/>
    <xf numFmtId="0" fontId="9" fillId="3" borderId="1" xfId="0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1" xfId="7" applyFont="1" applyBorder="1" applyAlignment="1">
      <alignment horizontal="left" vertical="center"/>
    </xf>
    <xf numFmtId="2" fontId="9" fillId="0" borderId="1" xfId="4" applyNumberFormat="1" applyFont="1" applyBorder="1" applyAlignment="1">
      <alignment horizontal="center" vertical="center"/>
    </xf>
    <xf numFmtId="2" fontId="9" fillId="3" borderId="1" xfId="4" applyNumberFormat="1" applyFont="1" applyFill="1" applyBorder="1" applyAlignment="1">
      <alignment horizontal="center" vertical="center"/>
    </xf>
    <xf numFmtId="2" fontId="2" fillId="0" borderId="0" xfId="0" applyNumberFormat="1" applyFont="1" applyAlignment="1" applyProtection="1">
      <alignment horizontal="center" vertical="center"/>
    </xf>
    <xf numFmtId="2" fontId="9" fillId="4" borderId="3" xfId="4" applyNumberFormat="1" applyFont="1" applyFill="1" applyBorder="1" applyAlignment="1" applyProtection="1">
      <alignment vertical="center"/>
    </xf>
    <xf numFmtId="1" fontId="9" fillId="4" borderId="1" xfId="4" applyNumberFormat="1" applyFont="1" applyFill="1" applyBorder="1" applyAlignment="1" applyProtection="1">
      <alignment horizontal="center" vertical="center"/>
    </xf>
    <xf numFmtId="2" fontId="9" fillId="0" borderId="3" xfId="0" applyNumberFormat="1" applyFont="1" applyBorder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3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1" fontId="2" fillId="6" borderId="1" xfId="4" applyNumberFormat="1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" fontId="2" fillId="3" borderId="1" xfId="4" applyNumberFormat="1" applyFont="1" applyFill="1" applyBorder="1" applyAlignment="1" applyProtection="1">
      <alignment horizontal="center" vertical="center" wrapText="1"/>
    </xf>
    <xf numFmtId="2" fontId="9" fillId="0" borderId="3" xfId="4" applyNumberFormat="1" applyFont="1" applyBorder="1" applyAlignment="1" applyProtection="1">
      <alignment horizontal="left" vertical="center"/>
    </xf>
    <xf numFmtId="1" fontId="9" fillId="0" borderId="1" xfId="4" applyNumberFormat="1" applyFont="1" applyBorder="1" applyAlignment="1" applyProtection="1">
      <alignment horizontal="center" vertical="center"/>
    </xf>
    <xf numFmtId="1" fontId="9" fillId="0" borderId="1" xfId="0" applyNumberFormat="1" applyFont="1" applyBorder="1" applyAlignment="1" applyProtection="1">
      <alignment horizontal="center" vertical="center"/>
    </xf>
    <xf numFmtId="2" fontId="9" fillId="4" borderId="3" xfId="4" applyNumberFormat="1" applyFont="1" applyFill="1" applyBorder="1" applyAlignment="1" applyProtection="1">
      <alignment horizontal="center" vertical="center"/>
    </xf>
    <xf numFmtId="2" fontId="19" fillId="8" borderId="0" xfId="4" applyNumberFormat="1" applyFont="1" applyFill="1" applyAlignment="1" applyProtection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 wrapText="1"/>
    </xf>
    <xf numFmtId="2" fontId="3" fillId="0" borderId="0" xfId="0" applyNumberFormat="1" applyFont="1" applyProtection="1"/>
    <xf numFmtId="2" fontId="9" fillId="3" borderId="3" xfId="4" applyNumberFormat="1" applyFont="1" applyFill="1" applyBorder="1" applyAlignment="1">
      <alignment horizontal="left" vertical="center"/>
    </xf>
    <xf numFmtId="0" fontId="9" fillId="0" borderId="1" xfId="0" applyFont="1" applyBorder="1" applyAlignment="1" applyProtection="1">
      <alignment horizontal="left" vertical="center"/>
    </xf>
    <xf numFmtId="49" fontId="9" fillId="0" borderId="1" xfId="0" applyNumberFormat="1" applyFont="1" applyBorder="1" applyAlignment="1" applyProtection="1">
      <alignment horizontal="center" vertical="center"/>
    </xf>
    <xf numFmtId="2" fontId="9" fillId="12" borderId="0" xfId="4" applyNumberFormat="1" applyFont="1" applyFill="1" applyAlignment="1" applyProtection="1">
      <alignment horizontal="center" vertical="center"/>
    </xf>
    <xf numFmtId="0" fontId="9" fillId="0" borderId="8" xfId="0" applyFont="1" applyBorder="1" applyAlignment="1">
      <alignment horizontal="center" vertical="center"/>
    </xf>
    <xf numFmtId="2" fontId="9" fillId="0" borderId="3" xfId="0" applyNumberFormat="1" applyFont="1" applyBorder="1" applyAlignment="1" applyProtection="1">
      <alignment horizontal="left" vertical="center"/>
    </xf>
    <xf numFmtId="2" fontId="9" fillId="3" borderId="3" xfId="0" applyNumberFormat="1" applyFont="1" applyFill="1" applyBorder="1" applyAlignment="1" applyProtection="1">
      <alignment horizontal="center" vertical="center"/>
    </xf>
    <xf numFmtId="0" fontId="2" fillId="3" borderId="1" xfId="4" applyFont="1" applyFill="1" applyBorder="1" applyAlignment="1" applyProtection="1">
      <alignment horizontal="center" vertical="center"/>
    </xf>
    <xf numFmtId="2" fontId="9" fillId="3" borderId="0" xfId="0" applyNumberFormat="1" applyFont="1" applyFill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2" fontId="9" fillId="3" borderId="1" xfId="0" applyNumberFormat="1" applyFont="1" applyFill="1" applyBorder="1" applyAlignment="1" applyProtection="1">
      <alignment horizontal="right" vertical="center"/>
    </xf>
    <xf numFmtId="0" fontId="3" fillId="3" borderId="0" xfId="0" applyFont="1" applyFill="1" applyAlignment="1" applyProtection="1">
      <alignment horizontal="right"/>
    </xf>
    <xf numFmtId="2" fontId="8" fillId="0" borderId="0" xfId="0" applyNumberFormat="1" applyFont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2" fontId="21" fillId="3" borderId="1" xfId="4" applyNumberFormat="1" applyFont="1" applyFill="1" applyBorder="1" applyAlignment="1" applyProtection="1">
      <alignment vertical="center"/>
    </xf>
    <xf numFmtId="2" fontId="8" fillId="0" borderId="1" xfId="0" applyNumberFormat="1" applyFont="1" applyBorder="1" applyAlignment="1" applyProtection="1">
      <alignment horizontal="center" vertical="center"/>
    </xf>
    <xf numFmtId="2" fontId="8" fillId="3" borderId="1" xfId="0" applyNumberFormat="1" applyFont="1" applyFill="1" applyBorder="1" applyAlignment="1" applyProtection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66" fontId="2" fillId="0" borderId="3" xfId="4" applyNumberFormat="1" applyFont="1" applyBorder="1" applyAlignment="1">
      <alignment horizontal="left" vertical="center" wrapText="1"/>
    </xf>
    <xf numFmtId="49" fontId="2" fillId="6" borderId="3" xfId="0" applyNumberFormat="1" applyFont="1" applyFill="1" applyBorder="1" applyAlignment="1">
      <alignment horizontal="center" vertical="center"/>
    </xf>
    <xf numFmtId="2" fontId="8" fillId="0" borderId="0" xfId="4" applyNumberFormat="1" applyFont="1" applyAlignment="1" applyProtection="1">
      <alignment vertical="center"/>
    </xf>
    <xf numFmtId="166" fontId="9" fillId="3" borderId="3" xfId="0" applyNumberFormat="1" applyFont="1" applyFill="1" applyBorder="1" applyAlignment="1" applyProtection="1">
      <alignment horizontal="left" vertical="center"/>
    </xf>
    <xf numFmtId="1" fontId="9" fillId="3" borderId="1" xfId="4" applyNumberFormat="1" applyFont="1" applyFill="1" applyBorder="1" applyAlignment="1" applyProtection="1">
      <alignment horizontal="center" vertical="center"/>
    </xf>
    <xf numFmtId="2" fontId="8" fillId="0" borderId="1" xfId="4" applyNumberFormat="1" applyFont="1" applyBorder="1" applyAlignment="1" applyProtection="1">
      <alignment horizontal="center" vertical="center"/>
    </xf>
    <xf numFmtId="2" fontId="8" fillId="3" borderId="1" xfId="4" applyNumberFormat="1" applyFont="1" applyFill="1" applyBorder="1" applyAlignment="1" applyProtection="1">
      <alignment horizontal="center" vertical="center"/>
    </xf>
    <xf numFmtId="2" fontId="9" fillId="0" borderId="3" xfId="0" applyNumberFormat="1" applyFont="1" applyBorder="1" applyAlignment="1">
      <alignment horizontal="left" vertical="center"/>
    </xf>
    <xf numFmtId="1" fontId="2" fillId="0" borderId="1" xfId="4" applyNumberFormat="1" applyFont="1" applyBorder="1" applyAlignment="1">
      <alignment horizontal="center" vertical="center"/>
    </xf>
    <xf numFmtId="2" fontId="8" fillId="3" borderId="0" xfId="0" applyNumberFormat="1" applyFont="1" applyFill="1" applyAlignment="1" applyProtection="1">
      <alignment horizontal="center" vertical="center"/>
    </xf>
    <xf numFmtId="2" fontId="9" fillId="0" borderId="0" xfId="0" applyNumberFormat="1" applyFont="1" applyAlignment="1" applyProtection="1">
      <alignment horizontal="center" vertical="center" wrapText="1"/>
    </xf>
    <xf numFmtId="2" fontId="9" fillId="0" borderId="3" xfId="0" applyNumberFormat="1" applyFont="1" applyBorder="1" applyAlignment="1" applyProtection="1">
      <alignment vertical="center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9" xfId="4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1" fontId="2" fillId="0" borderId="8" xfId="4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 applyProtection="1">
      <alignment horizontal="center" vertical="center"/>
    </xf>
    <xf numFmtId="2" fontId="9" fillId="6" borderId="0" xfId="0" applyNumberFormat="1" applyFont="1" applyFill="1" applyAlignment="1" applyProtection="1">
      <alignment horizontal="center" vertical="center" wrapText="1"/>
    </xf>
    <xf numFmtId="2" fontId="8" fillId="6" borderId="0" xfId="4" applyNumberFormat="1" applyFont="1" applyFill="1" applyAlignment="1" applyProtection="1">
      <alignment vertical="center"/>
    </xf>
    <xf numFmtId="2" fontId="2" fillId="3" borderId="0" xfId="0" applyNumberFormat="1" applyFont="1" applyFill="1" applyAlignment="1" applyProtection="1">
      <alignment horizontal="center" vertical="center"/>
    </xf>
    <xf numFmtId="0" fontId="3" fillId="3" borderId="1" xfId="0" applyFont="1" applyFill="1" applyBorder="1" applyProtection="1"/>
    <xf numFmtId="2" fontId="9" fillId="4" borderId="3" xfId="4" applyNumberFormat="1" applyFont="1" applyFill="1" applyBorder="1" applyAlignment="1" applyProtection="1">
      <alignment horizontal="center" vertical="center" wrapText="1"/>
    </xf>
    <xf numFmtId="2" fontId="9" fillId="0" borderId="1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2" fontId="9" fillId="3" borderId="1" xfId="4" applyNumberFormat="1" applyFont="1" applyFill="1" applyBorder="1" applyAlignment="1" applyProtection="1">
      <alignment vertical="center"/>
    </xf>
    <xf numFmtId="1" fontId="2" fillId="4" borderId="1" xfId="4" applyNumberFormat="1" applyFont="1" applyFill="1" applyBorder="1" applyAlignment="1" applyProtection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1" fontId="2" fillId="3" borderId="1" xfId="4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2" fontId="8" fillId="3" borderId="1" xfId="0" applyNumberFormat="1" applyFont="1" applyFill="1" applyBorder="1" applyAlignment="1">
      <alignment vertical="center"/>
    </xf>
    <xf numFmtId="166" fontId="9" fillId="0" borderId="0" xfId="0" applyNumberFormat="1" applyFont="1" applyAlignment="1" applyProtection="1">
      <alignment horizontal="center" vertical="center"/>
    </xf>
    <xf numFmtId="166" fontId="9" fillId="3" borderId="0" xfId="0" applyNumberFormat="1" applyFont="1" applyFill="1" applyAlignment="1" applyProtection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left" vertical="center"/>
    </xf>
    <xf numFmtId="2" fontId="9" fillId="3" borderId="1" xfId="4" applyNumberFormat="1" applyFont="1" applyFill="1" applyBorder="1" applyAlignment="1">
      <alignment horizontal="left" vertical="center"/>
    </xf>
    <xf numFmtId="0" fontId="9" fillId="3" borderId="3" xfId="0" applyFont="1" applyFill="1" applyBorder="1" applyAlignment="1" applyProtection="1">
      <alignment horizontal="left" vertical="center" wrapText="1"/>
    </xf>
    <xf numFmtId="2" fontId="9" fillId="0" borderId="12" xfId="0" applyNumberFormat="1" applyFont="1" applyBorder="1" applyAlignment="1" applyProtection="1">
      <alignment horizontal="center" vertical="center"/>
    </xf>
    <xf numFmtId="2" fontId="2" fillId="0" borderId="7" xfId="0" applyNumberFormat="1" applyFont="1" applyBorder="1" applyAlignment="1" applyProtection="1">
      <alignment horizontal="center" vertical="center"/>
    </xf>
    <xf numFmtId="0" fontId="3" fillId="3" borderId="0" xfId="0" applyFont="1" applyFill="1"/>
    <xf numFmtId="2" fontId="9" fillId="0" borderId="3" xfId="4" applyNumberFormat="1" applyFont="1" applyBorder="1" applyAlignment="1" applyProtection="1">
      <alignment vertical="center" wrapText="1"/>
    </xf>
    <xf numFmtId="0" fontId="22" fillId="3" borderId="1" xfId="0" applyFont="1" applyFill="1" applyBorder="1" applyAlignment="1" applyProtection="1">
      <alignment vertical="center"/>
    </xf>
    <xf numFmtId="2" fontId="2" fillId="0" borderId="3" xfId="7" applyNumberFormat="1" applyFont="1" applyBorder="1" applyAlignment="1">
      <alignment horizontal="left" vertical="center"/>
    </xf>
    <xf numFmtId="1" fontId="2" fillId="0" borderId="3" xfId="7" applyNumberFormat="1" applyFont="1" applyBorder="1" applyAlignment="1">
      <alignment horizontal="center" vertical="center"/>
    </xf>
    <xf numFmtId="2" fontId="9" fillId="3" borderId="3" xfId="0" applyNumberFormat="1" applyFont="1" applyFill="1" applyBorder="1" applyAlignment="1">
      <alignment horizontal="left" vertical="center" wrapText="1"/>
    </xf>
    <xf numFmtId="166" fontId="9" fillId="3" borderId="1" xfId="4" applyNumberFormat="1" applyFont="1" applyFill="1" applyBorder="1" applyAlignment="1" applyProtection="1">
      <alignment horizontal="center" vertical="center"/>
    </xf>
    <xf numFmtId="0" fontId="3" fillId="13" borderId="0" xfId="0" applyFont="1" applyFill="1" applyProtection="1"/>
    <xf numFmtId="2" fontId="9" fillId="0" borderId="1" xfId="4" applyNumberFormat="1" applyFont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right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2" fillId="3" borderId="1" xfId="0" applyNumberFormat="1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right" vertical="center"/>
    </xf>
    <xf numFmtId="166" fontId="3" fillId="3" borderId="1" xfId="0" applyNumberFormat="1" applyFont="1" applyFill="1" applyBorder="1" applyAlignment="1" applyProtection="1">
      <alignment horizontal="right" vertical="center"/>
    </xf>
    <xf numFmtId="166" fontId="2" fillId="3" borderId="1" xfId="0" applyNumberFormat="1" applyFont="1" applyFill="1" applyBorder="1" applyAlignment="1" applyProtection="1">
      <alignment horizontal="center" vertical="center"/>
    </xf>
    <xf numFmtId="2" fontId="8" fillId="3" borderId="1" xfId="0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right" vertical="center"/>
    </xf>
    <xf numFmtId="166" fontId="3" fillId="3" borderId="3" xfId="0" applyNumberFormat="1" applyFont="1" applyFill="1" applyBorder="1" applyAlignment="1" applyProtection="1">
      <alignment horizontal="right" vertical="center"/>
    </xf>
    <xf numFmtId="2" fontId="8" fillId="0" borderId="1" xfId="4" applyNumberFormat="1" applyFont="1" applyBorder="1" applyAlignment="1" applyProtection="1">
      <alignment horizontal="right" vertical="center"/>
    </xf>
    <xf numFmtId="2" fontId="3" fillId="0" borderId="1" xfId="4" applyNumberFormat="1" applyFont="1" applyBorder="1" applyAlignment="1" applyProtection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/>
    </xf>
    <xf numFmtId="2" fontId="9" fillId="3" borderId="4" xfId="4" applyNumberFormat="1" applyFont="1" applyFill="1" applyBorder="1" applyAlignment="1" applyProtection="1">
      <alignment horizontal="center" vertical="center"/>
    </xf>
    <xf numFmtId="2" fontId="9" fillId="3" borderId="5" xfId="4" applyNumberFormat="1" applyFont="1" applyFill="1" applyBorder="1" applyAlignment="1" applyProtection="1">
      <alignment horizontal="center" vertical="center"/>
    </xf>
    <xf numFmtId="2" fontId="3" fillId="0" borderId="1" xfId="4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/>
    </xf>
    <xf numFmtId="166" fontId="2" fillId="0" borderId="4" xfId="4" applyNumberFormat="1" applyFont="1" applyBorder="1" applyAlignment="1" applyProtection="1">
      <alignment vertical="center" wrapText="1"/>
    </xf>
    <xf numFmtId="166" fontId="2" fillId="0" borderId="5" xfId="4" applyNumberFormat="1" applyFont="1" applyBorder="1" applyAlignment="1" applyProtection="1">
      <alignment vertical="center" wrapText="1"/>
    </xf>
    <xf numFmtId="0" fontId="8" fillId="3" borderId="1" xfId="0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center" vertical="center"/>
    </xf>
    <xf numFmtId="2" fontId="3" fillId="3" borderId="3" xfId="4" applyNumberFormat="1" applyFont="1" applyFill="1" applyBorder="1" applyAlignment="1">
      <alignment horizontal="center" vertical="center"/>
    </xf>
    <xf numFmtId="0" fontId="0" fillId="0" borderId="1" xfId="0" applyBorder="1"/>
    <xf numFmtId="2" fontId="19" fillId="3" borderId="1" xfId="0" applyNumberFormat="1" applyFont="1" applyFill="1" applyBorder="1" applyAlignment="1">
      <alignment horizontal="right" vertical="center" wrapText="1"/>
    </xf>
    <xf numFmtId="2" fontId="19" fillId="3" borderId="1" xfId="0" applyNumberFormat="1" applyFont="1" applyFill="1" applyBorder="1" applyAlignment="1">
      <alignment horizontal="center" vertical="center"/>
    </xf>
    <xf numFmtId="1" fontId="19" fillId="3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Border="1" applyAlignment="1" applyProtection="1">
      <alignment horizontal="right" vertical="center"/>
    </xf>
    <xf numFmtId="166" fontId="3" fillId="6" borderId="1" xfId="4" applyNumberFormat="1" applyFont="1" applyFill="1" applyBorder="1" applyAlignment="1" applyProtection="1">
      <alignment horizontal="right" vertical="center"/>
    </xf>
    <xf numFmtId="2" fontId="3" fillId="6" borderId="1" xfId="4" applyNumberFormat="1" applyFont="1" applyFill="1" applyBorder="1" applyAlignment="1" applyProtection="1">
      <alignment horizontal="center" vertical="center"/>
    </xf>
    <xf numFmtId="2" fontId="8" fillId="0" borderId="1" xfId="0" applyNumberFormat="1" applyFont="1" applyBorder="1" applyAlignment="1">
      <alignment horizontal="right" vertical="center"/>
    </xf>
    <xf numFmtId="2" fontId="8" fillId="0" borderId="1" xfId="4" applyNumberFormat="1" applyFont="1" applyBorder="1" applyAlignment="1">
      <alignment horizontal="center" vertical="center" wrapText="1"/>
    </xf>
    <xf numFmtId="2" fontId="3" fillId="6" borderId="1" xfId="4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4" fillId="0" borderId="1" xfId="0" applyFont="1" applyBorder="1"/>
    <xf numFmtId="0" fontId="8" fillId="0" borderId="1" xfId="0" applyFont="1" applyBorder="1" applyAlignment="1" applyProtection="1">
      <alignment horizontal="right" vertical="center" wrapText="1"/>
    </xf>
    <xf numFmtId="2" fontId="3" fillId="0" borderId="6" xfId="4" applyNumberFormat="1" applyFont="1" applyBorder="1" applyAlignment="1">
      <alignment horizontal="center" vertical="center" wrapText="1"/>
    </xf>
    <xf numFmtId="2" fontId="8" fillId="0" borderId="1" xfId="4" applyNumberFormat="1" applyFont="1" applyBorder="1" applyAlignment="1">
      <alignment horizontal="right" vertical="center"/>
    </xf>
    <xf numFmtId="2" fontId="8" fillId="0" borderId="1" xfId="4" applyNumberFormat="1" applyFont="1" applyBorder="1" applyAlignment="1">
      <alignment horizontal="center" vertical="center"/>
    </xf>
    <xf numFmtId="2" fontId="8" fillId="0" borderId="5" xfId="4" applyNumberFormat="1" applyFont="1" applyBorder="1" applyAlignment="1" applyProtection="1">
      <alignment horizontal="center" vertical="center"/>
    </xf>
    <xf numFmtId="166" fontId="3" fillId="0" borderId="1" xfId="4" applyNumberFormat="1" applyFont="1" applyBorder="1" applyAlignment="1">
      <alignment horizontal="right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166" fontId="3" fillId="0" borderId="2" xfId="4" applyNumberFormat="1" applyFont="1" applyBorder="1" applyAlignment="1">
      <alignment horizontal="right" vertical="center" wrapText="1"/>
    </xf>
    <xf numFmtId="2" fontId="3" fillId="3" borderId="2" xfId="0" applyNumberFormat="1" applyFont="1" applyFill="1" applyBorder="1" applyAlignment="1">
      <alignment horizontal="center" vertical="center"/>
    </xf>
    <xf numFmtId="2" fontId="8" fillId="0" borderId="2" xfId="0" applyNumberFormat="1" applyFont="1" applyBorder="1" applyAlignment="1" applyProtection="1">
      <alignment horizontal="right" vertical="center"/>
    </xf>
    <xf numFmtId="2" fontId="3" fillId="6" borderId="2" xfId="4" applyNumberFormat="1" applyFont="1" applyFill="1" applyBorder="1" applyAlignment="1" applyProtection="1">
      <alignment horizontal="center" vertical="center"/>
    </xf>
    <xf numFmtId="2" fontId="9" fillId="3" borderId="4" xfId="4" applyNumberFormat="1" applyFont="1" applyFill="1" applyBorder="1" applyAlignment="1">
      <alignment horizontal="left" vertical="center" wrapText="1"/>
    </xf>
    <xf numFmtId="2" fontId="9" fillId="3" borderId="5" xfId="4" applyNumberFormat="1" applyFont="1" applyFill="1" applyBorder="1" applyAlignment="1">
      <alignment horizontal="left" vertical="center" wrapText="1"/>
    </xf>
    <xf numFmtId="2" fontId="8" fillId="3" borderId="1" xfId="4" applyNumberFormat="1" applyFont="1" applyFill="1" applyBorder="1" applyAlignment="1">
      <alignment horizontal="right" vertical="center" wrapText="1"/>
    </xf>
    <xf numFmtId="2" fontId="8" fillId="3" borderId="1" xfId="4" applyNumberFormat="1" applyFont="1" applyFill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9" fillId="0" borderId="1" xfId="4" applyNumberFormat="1" applyFont="1" applyBorder="1" applyAlignment="1">
      <alignment horizontal="left" vertical="center" wrapText="1"/>
    </xf>
    <xf numFmtId="2" fontId="8" fillId="13" borderId="0" xfId="4" applyNumberFormat="1" applyFont="1" applyFill="1" applyAlignment="1" applyProtection="1">
      <alignment horizontal="center" vertical="center" wrapText="1"/>
    </xf>
    <xf numFmtId="1" fontId="9" fillId="3" borderId="1" xfId="0" applyNumberFormat="1" applyFont="1" applyFill="1" applyBorder="1" applyAlignment="1" applyProtection="1">
      <alignment horizontal="center" vertical="center"/>
    </xf>
    <xf numFmtId="1" fontId="8" fillId="0" borderId="1" xfId="0" applyNumberFormat="1" applyFont="1" applyBorder="1" applyAlignment="1" applyProtection="1">
      <alignment horizontal="center" vertical="center"/>
    </xf>
    <xf numFmtId="2" fontId="9" fillId="2" borderId="0" xfId="4" applyNumberFormat="1" applyFont="1" applyFill="1" applyAlignment="1" applyProtection="1">
      <alignment horizontal="center" vertical="center" wrapText="1"/>
    </xf>
    <xf numFmtId="1" fontId="8" fillId="0" borderId="1" xfId="4" applyNumberFormat="1" applyFont="1" applyBorder="1" applyAlignment="1" applyProtection="1">
      <alignment horizontal="center" vertical="center"/>
    </xf>
    <xf numFmtId="2" fontId="9" fillId="3" borderId="1" xfId="0" applyNumberFormat="1" applyFont="1" applyFill="1" applyBorder="1" applyAlignment="1" applyProtection="1">
      <alignment horizontal="left" vertical="center"/>
    </xf>
    <xf numFmtId="2" fontId="8" fillId="3" borderId="1" xfId="4" applyNumberFormat="1" applyFont="1" applyFill="1" applyBorder="1" applyAlignment="1" applyProtection="1">
      <alignment horizontal="right" vertical="center" wrapText="1"/>
    </xf>
    <xf numFmtId="2" fontId="2" fillId="3" borderId="1" xfId="4" applyNumberFormat="1" applyFont="1" applyFill="1" applyBorder="1" applyAlignment="1" applyProtection="1">
      <alignment horizontal="center" vertical="center"/>
    </xf>
    <xf numFmtId="2" fontId="8" fillId="3" borderId="1" xfId="4" applyNumberFormat="1" applyFont="1" applyFill="1" applyBorder="1" applyAlignment="1" applyProtection="1">
      <alignment horizontal="right" vertical="center"/>
    </xf>
    <xf numFmtId="2" fontId="9" fillId="0" borderId="1" xfId="4" applyNumberFormat="1" applyFont="1" applyBorder="1" applyAlignment="1" applyProtection="1">
      <alignment horizontal="right" vertical="center"/>
    </xf>
    <xf numFmtId="2" fontId="9" fillId="3" borderId="1" xfId="4" applyNumberFormat="1" applyFont="1" applyFill="1" applyBorder="1" applyAlignment="1" applyProtection="1">
      <alignment horizontal="center" vertical="center" wrapText="1"/>
    </xf>
    <xf numFmtId="2" fontId="8" fillId="3" borderId="1" xfId="4" applyNumberFormat="1" applyFont="1" applyFill="1" applyBorder="1" applyAlignment="1" applyProtection="1">
      <alignment horizontal="center" vertical="center" wrapText="1"/>
    </xf>
    <xf numFmtId="2" fontId="2" fillId="3" borderId="1" xfId="4" applyNumberFormat="1" applyFont="1" applyFill="1" applyBorder="1" applyAlignment="1" applyProtection="1">
      <alignment horizontal="center" vertical="center" wrapText="1"/>
    </xf>
    <xf numFmtId="2" fontId="9" fillId="0" borderId="6" xfId="4" applyNumberFormat="1" applyFont="1" applyBorder="1" applyAlignment="1">
      <alignment horizontal="center" vertical="center" wrapText="1"/>
    </xf>
    <xf numFmtId="2" fontId="2" fillId="6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2" fontId="9" fillId="0" borderId="4" xfId="0" applyNumberFormat="1" applyFont="1" applyBorder="1" applyAlignment="1" applyProtection="1">
      <alignment horizontal="left" vertical="center" wrapText="1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19" fillId="3" borderId="1" xfId="0" applyFont="1" applyFill="1" applyBorder="1" applyAlignment="1" applyProtection="1">
      <alignment horizontal="right" vertical="center"/>
    </xf>
    <xf numFmtId="2" fontId="19" fillId="3" borderId="1" xfId="0" applyNumberFormat="1" applyFont="1" applyFill="1" applyBorder="1" applyAlignment="1" applyProtection="1">
      <alignment horizontal="center" vertical="center"/>
    </xf>
    <xf numFmtId="2" fontId="8" fillId="2" borderId="0" xfId="4" applyNumberFormat="1" applyFont="1" applyFill="1" applyAlignment="1" applyProtection="1">
      <alignment horizontal="center" vertical="center"/>
    </xf>
    <xf numFmtId="2" fontId="2" fillId="0" borderId="1" xfId="4" applyNumberFormat="1" applyFont="1" applyBorder="1" applyAlignment="1" applyProtection="1">
      <alignment horizontal="center" vertical="center"/>
    </xf>
    <xf numFmtId="2" fontId="8" fillId="0" borderId="1" xfId="4" applyNumberFormat="1" applyFont="1" applyBorder="1" applyAlignment="1" applyProtection="1">
      <alignment horizontal="right" vertical="center" wrapText="1"/>
    </xf>
    <xf numFmtId="2" fontId="8" fillId="0" borderId="1" xfId="2" applyNumberFormat="1" applyFont="1" applyBorder="1" applyAlignment="1" applyProtection="1">
      <alignment horizontal="center" vertical="center"/>
    </xf>
    <xf numFmtId="2" fontId="8" fillId="0" borderId="3" xfId="4" applyNumberFormat="1" applyFont="1" applyBorder="1" applyAlignment="1" applyProtection="1">
      <alignment horizontal="right" vertical="center"/>
    </xf>
    <xf numFmtId="2" fontId="8" fillId="0" borderId="1" xfId="0" applyNumberFormat="1" applyFont="1" applyBorder="1" applyAlignment="1" applyProtection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3" borderId="1" xfId="0" applyFill="1" applyBorder="1"/>
    <xf numFmtId="2" fontId="8" fillId="0" borderId="1" xfId="4" applyNumberFormat="1" applyFont="1" applyBorder="1" applyAlignment="1" applyProtection="1">
      <alignment horizontal="center" vertical="center" wrapText="1"/>
    </xf>
    <xf numFmtId="166" fontId="8" fillId="0" borderId="1" xfId="0" applyNumberFormat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right" vertical="center"/>
    </xf>
    <xf numFmtId="0" fontId="8" fillId="3" borderId="1" xfId="0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166" fontId="2" fillId="6" borderId="3" xfId="0" applyNumberFormat="1" applyFont="1" applyFill="1" applyBorder="1" applyAlignment="1" applyProtection="1">
      <alignment horizontal="right" vertical="center"/>
    </xf>
    <xf numFmtId="166" fontId="3" fillId="6" borderId="1" xfId="0" applyNumberFormat="1" applyFont="1" applyFill="1" applyBorder="1" applyAlignment="1" applyProtection="1">
      <alignment horizontal="right" vertical="center"/>
    </xf>
    <xf numFmtId="2" fontId="3" fillId="0" borderId="3" xfId="4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2" fontId="8" fillId="0" borderId="1" xfId="0" applyNumberFormat="1" applyFont="1" applyBorder="1" applyAlignment="1">
      <alignment horizontal="center" vertical="center" wrapText="1"/>
    </xf>
    <xf numFmtId="166" fontId="2" fillId="6" borderId="3" xfId="4" applyNumberFormat="1" applyFont="1" applyFill="1" applyBorder="1" applyAlignment="1">
      <alignment horizontal="center" vertical="center"/>
    </xf>
    <xf numFmtId="0" fontId="25" fillId="0" borderId="1" xfId="0" applyFont="1" applyBorder="1"/>
    <xf numFmtId="1" fontId="2" fillId="0" borderId="0" xfId="0" applyNumberFormat="1" applyFont="1" applyAlignment="1">
      <alignment horizontal="center" vertical="center"/>
    </xf>
    <xf numFmtId="166" fontId="9" fillId="3" borderId="6" xfId="4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right" vertical="center"/>
    </xf>
    <xf numFmtId="0" fontId="8" fillId="3" borderId="1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right" vertical="center"/>
    </xf>
    <xf numFmtId="0" fontId="3" fillId="3" borderId="1" xfId="0" applyFont="1" applyFill="1" applyBorder="1" applyAlignment="1" applyProtection="1">
      <alignment horizontal="center" vertical="center"/>
    </xf>
    <xf numFmtId="1" fontId="8" fillId="3" borderId="1" xfId="0" applyNumberFormat="1" applyFont="1" applyFill="1" applyBorder="1" applyAlignment="1" applyProtection="1">
      <alignment horizontal="center" vertical="center"/>
    </xf>
    <xf numFmtId="2" fontId="8" fillId="0" borderId="1" xfId="7" applyNumberFormat="1" applyFont="1" applyBorder="1" applyAlignment="1">
      <alignment horizontal="center" vertical="center" wrapText="1"/>
    </xf>
    <xf numFmtId="2" fontId="9" fillId="4" borderId="4" xfId="4" applyNumberFormat="1" applyFont="1" applyFill="1" applyBorder="1" applyAlignment="1" applyProtection="1">
      <alignment vertical="center"/>
    </xf>
    <xf numFmtId="0" fontId="2" fillId="0" borderId="3" xfId="0" applyFont="1" applyBorder="1" applyAlignment="1">
      <alignment horizontal="center" vertical="center"/>
    </xf>
    <xf numFmtId="0" fontId="26" fillId="3" borderId="1" xfId="0" applyFont="1" applyFill="1" applyBorder="1" applyAlignment="1">
      <alignment horizontal="right" vertical="center"/>
    </xf>
    <xf numFmtId="0" fontId="26" fillId="3" borderId="1" xfId="0" applyFont="1" applyFill="1" applyBorder="1" applyAlignment="1">
      <alignment horizontal="center" vertical="center"/>
    </xf>
    <xf numFmtId="0" fontId="0" fillId="0" borderId="3" xfId="0" applyBorder="1"/>
    <xf numFmtId="2" fontId="8" fillId="0" borderId="8" xfId="4" applyNumberFormat="1" applyFont="1" applyBorder="1" applyAlignment="1">
      <alignment horizontal="right" vertical="center"/>
    </xf>
    <xf numFmtId="2" fontId="8" fillId="0" borderId="6" xfId="4" applyNumberFormat="1" applyFont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6" fontId="2" fillId="3" borderId="1" xfId="0" applyNumberFormat="1" applyFont="1" applyFill="1" applyBorder="1" applyAlignment="1">
      <alignment horizontal="center" vertical="center"/>
    </xf>
    <xf numFmtId="166" fontId="3" fillId="3" borderId="1" xfId="0" applyNumberFormat="1" applyFont="1" applyFill="1" applyBorder="1" applyAlignment="1">
      <alignment horizontal="right" vertical="center"/>
    </xf>
    <xf numFmtId="166" fontId="3" fillId="3" borderId="3" xfId="0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4" fillId="0" borderId="3" xfId="0" applyFont="1" applyBorder="1"/>
    <xf numFmtId="0" fontId="8" fillId="0" borderId="1" xfId="0" applyFont="1" applyBorder="1" applyAlignment="1">
      <alignment horizontal="right" vertical="center" wrapText="1"/>
    </xf>
    <xf numFmtId="2" fontId="8" fillId="0" borderId="4" xfId="4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 vertical="center"/>
    </xf>
    <xf numFmtId="2" fontId="24" fillId="0" borderId="1" xfId="4" applyNumberFormat="1" applyFont="1" applyBorder="1" applyAlignment="1" applyProtection="1">
      <alignment horizontal="right" vertical="center"/>
    </xf>
    <xf numFmtId="2" fontId="24" fillId="3" borderId="1" xfId="4" applyNumberFormat="1" applyFont="1" applyFill="1" applyBorder="1" applyAlignment="1" applyProtection="1">
      <alignment horizontal="right" vertical="center"/>
    </xf>
    <xf numFmtId="166" fontId="8" fillId="3" borderId="1" xfId="0" applyNumberFormat="1" applyFont="1" applyFill="1" applyBorder="1" applyAlignment="1">
      <alignment horizontal="center" vertical="center"/>
    </xf>
    <xf numFmtId="2" fontId="8" fillId="3" borderId="1" xfId="2" applyNumberFormat="1" applyFont="1" applyFill="1" applyBorder="1" applyAlignment="1">
      <alignment horizontal="center" vertical="center"/>
    </xf>
    <xf numFmtId="2" fontId="8" fillId="0" borderId="1" xfId="4" applyNumberFormat="1" applyFont="1" applyBorder="1" applyAlignment="1">
      <alignment horizontal="center"/>
    </xf>
    <xf numFmtId="166" fontId="3" fillId="0" borderId="3" xfId="0" applyNumberFormat="1" applyFont="1" applyBorder="1" applyAlignment="1">
      <alignment horizontal="right" vertical="center"/>
    </xf>
    <xf numFmtId="0" fontId="8" fillId="3" borderId="1" xfId="0" applyFont="1" applyFill="1" applyBorder="1" applyAlignment="1" applyProtection="1">
      <alignment horizontal="right" vertical="center" wrapText="1"/>
    </xf>
    <xf numFmtId="2" fontId="8" fillId="3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</xf>
    <xf numFmtId="166" fontId="9" fillId="0" borderId="1" xfId="0" applyNumberFormat="1" applyFont="1" applyBorder="1" applyAlignment="1" applyProtection="1">
      <alignment vertical="center"/>
    </xf>
    <xf numFmtId="0" fontId="3" fillId="3" borderId="1" xfId="0" applyFont="1" applyFill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center" vertical="center"/>
    </xf>
    <xf numFmtId="1" fontId="3" fillId="0" borderId="1" xfId="0" applyNumberFormat="1" applyFont="1" applyBorder="1" applyAlignment="1" applyProtection="1">
      <alignment horizontal="center" vertical="center"/>
    </xf>
    <xf numFmtId="2" fontId="8" fillId="0" borderId="6" xfId="4" applyNumberFormat="1" applyFont="1" applyBorder="1" applyAlignment="1" applyProtection="1">
      <alignment horizontal="center" vertical="center"/>
    </xf>
    <xf numFmtId="2" fontId="8" fillId="3" borderId="5" xfId="4" applyNumberFormat="1" applyFont="1" applyFill="1" applyBorder="1" applyAlignment="1" applyProtection="1">
      <alignment horizontal="center" vertical="center"/>
    </xf>
    <xf numFmtId="166" fontId="2" fillId="3" borderId="3" xfId="0" applyNumberFormat="1" applyFont="1" applyFill="1" applyBorder="1" applyAlignment="1">
      <alignment horizontal="center"/>
    </xf>
    <xf numFmtId="166" fontId="7" fillId="0" borderId="4" xfId="4" applyNumberFormat="1" applyFont="1" applyBorder="1" applyAlignment="1">
      <alignment horizontal="left" vertical="center" wrapText="1"/>
    </xf>
    <xf numFmtId="166" fontId="7" fillId="0" borderId="5" xfId="4" applyNumberFormat="1" applyFont="1" applyBorder="1" applyAlignment="1">
      <alignment horizontal="left" vertical="center" wrapText="1"/>
    </xf>
    <xf numFmtId="166" fontId="3" fillId="6" borderId="1" xfId="4" applyNumberFormat="1" applyFont="1" applyFill="1" applyBorder="1" applyAlignment="1">
      <alignment horizontal="right" vertical="center"/>
    </xf>
    <xf numFmtId="166" fontId="8" fillId="3" borderId="1" xfId="0" applyNumberFormat="1" applyFont="1" applyFill="1" applyBorder="1" applyAlignment="1" applyProtection="1">
      <alignment horizontal="center" vertical="center"/>
    </xf>
    <xf numFmtId="166" fontId="3" fillId="6" borderId="1" xfId="4" applyNumberFormat="1" applyFont="1" applyFill="1" applyBorder="1" applyAlignment="1">
      <alignment horizontal="right" vertical="center" wrapText="1"/>
    </xf>
    <xf numFmtId="2" fontId="3" fillId="0" borderId="1" xfId="4" applyNumberFormat="1" applyFont="1" applyBorder="1" applyAlignment="1">
      <alignment horizontal="center" vertical="center"/>
    </xf>
    <xf numFmtId="2" fontId="2" fillId="0" borderId="8" xfId="4" applyNumberFormat="1" applyFont="1" applyBorder="1" applyAlignment="1">
      <alignment horizontal="center" vertical="center" wrapText="1"/>
    </xf>
    <xf numFmtId="0" fontId="27" fillId="0" borderId="1" xfId="0" applyFont="1" applyBorder="1" applyProtection="1"/>
    <xf numFmtId="2" fontId="2" fillId="0" borderId="6" xfId="4" applyNumberFormat="1" applyFont="1" applyBorder="1" applyAlignment="1">
      <alignment horizontal="center" vertical="center" wrapText="1"/>
    </xf>
    <xf numFmtId="2" fontId="9" fillId="0" borderId="6" xfId="4" applyNumberFormat="1" applyFont="1" applyBorder="1" applyAlignment="1">
      <alignment horizontal="center" vertical="center"/>
    </xf>
    <xf numFmtId="2" fontId="9" fillId="3" borderId="6" xfId="4" applyNumberFormat="1" applyFont="1" applyFill="1" applyBorder="1" applyAlignment="1">
      <alignment horizontal="center" vertical="center"/>
    </xf>
    <xf numFmtId="2" fontId="9" fillId="0" borderId="1" xfId="4" applyNumberFormat="1" applyFont="1" applyBorder="1" applyAlignment="1">
      <alignment horizontal="right" vertical="center"/>
    </xf>
    <xf numFmtId="2" fontId="9" fillId="0" borderId="1" xfId="4" applyNumberFormat="1" applyFont="1" applyBorder="1" applyAlignment="1">
      <alignment horizontal="center" vertical="center" wrapText="1"/>
    </xf>
    <xf numFmtId="0" fontId="28" fillId="3" borderId="1" xfId="0" applyFont="1" applyFill="1" applyBorder="1" applyAlignment="1" applyProtection="1">
      <alignment horizontal="right" vertical="center" wrapText="1"/>
    </xf>
    <xf numFmtId="2" fontId="3" fillId="0" borderId="6" xfId="0" applyNumberFormat="1" applyFont="1" applyBorder="1" applyAlignment="1" applyProtection="1">
      <alignment horizontal="center" vertical="center"/>
    </xf>
    <xf numFmtId="2" fontId="3" fillId="3" borderId="1" xfId="4" applyNumberFormat="1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right" vertical="center" wrapText="1"/>
    </xf>
    <xf numFmtId="1" fontId="20" fillId="0" borderId="1" xfId="0" applyNumberFormat="1" applyFont="1" applyBorder="1" applyAlignment="1" applyProtection="1">
      <alignment horizontal="center" vertical="center"/>
    </xf>
    <xf numFmtId="0" fontId="22" fillId="3" borderId="1" xfId="0" applyFont="1" applyFill="1" applyBorder="1" applyAlignment="1" applyProtection="1">
      <alignment horizontal="right" vertical="center"/>
    </xf>
    <xf numFmtId="0" fontId="28" fillId="3" borderId="1" xfId="0" applyFont="1" applyFill="1" applyBorder="1" applyAlignment="1" applyProtection="1">
      <alignment horizontal="right" vertical="center"/>
    </xf>
    <xf numFmtId="2" fontId="3" fillId="0" borderId="1" xfId="0" applyNumberFormat="1" applyFont="1" applyBorder="1" applyProtection="1"/>
    <xf numFmtId="2" fontId="8" fillId="0" borderId="1" xfId="0" applyNumberFormat="1" applyFont="1" applyBorder="1" applyProtection="1"/>
    <xf numFmtId="2" fontId="8" fillId="3" borderId="1" xfId="0" applyNumberFormat="1" applyFont="1" applyFill="1" applyBorder="1" applyProtection="1"/>
    <xf numFmtId="0" fontId="22" fillId="3" borderId="1" xfId="0" applyFont="1" applyFill="1" applyBorder="1" applyAlignment="1" applyProtection="1">
      <alignment horizontal="right" vertical="center" wrapText="1"/>
    </xf>
    <xf numFmtId="0" fontId="7" fillId="14" borderId="1" xfId="0" applyFont="1" applyFill="1" applyBorder="1" applyAlignment="1">
      <alignment horizontal="left" vertical="center"/>
    </xf>
    <xf numFmtId="2" fontId="9" fillId="15" borderId="1" xfId="4" applyNumberFormat="1" applyFont="1" applyFill="1" applyBorder="1" applyAlignment="1" applyProtection="1">
      <alignment horizontal="left" vertical="center"/>
    </xf>
    <xf numFmtId="2" fontId="9" fillId="15" borderId="1" xfId="4" applyNumberFormat="1" applyFont="1" applyFill="1" applyBorder="1" applyAlignment="1" applyProtection="1">
      <alignment horizontal="center" vertical="center"/>
    </xf>
    <xf numFmtId="2" fontId="9" fillId="15" borderId="4" xfId="4" applyNumberFormat="1" applyFont="1" applyFill="1" applyBorder="1" applyAlignment="1" applyProtection="1">
      <alignment horizontal="center" vertical="center"/>
    </xf>
    <xf numFmtId="0" fontId="7" fillId="16" borderId="1" xfId="0" applyFont="1" applyFill="1" applyBorder="1" applyAlignment="1">
      <alignment horizontal="left" vertical="center"/>
    </xf>
    <xf numFmtId="2" fontId="9" fillId="16" borderId="1" xfId="4" applyNumberFormat="1" applyFont="1" applyFill="1" applyBorder="1" applyAlignment="1" applyProtection="1">
      <alignment horizontal="left" vertical="center"/>
    </xf>
    <xf numFmtId="2" fontId="9" fillId="16" borderId="1" xfId="4" applyNumberFormat="1" applyFont="1" applyFill="1" applyBorder="1" applyAlignment="1" applyProtection="1">
      <alignment horizontal="center" vertical="center"/>
    </xf>
    <xf numFmtId="2" fontId="2" fillId="0" borderId="1" xfId="4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0" fontId="25" fillId="3" borderId="1" xfId="0" applyFont="1" applyFill="1" applyBorder="1"/>
    <xf numFmtId="0" fontId="26" fillId="0" borderId="6" xfId="0" applyFont="1" applyBorder="1" applyAlignment="1">
      <alignment horizontal="right" vertical="center"/>
    </xf>
    <xf numFmtId="2" fontId="26" fillId="0" borderId="6" xfId="0" applyNumberFormat="1" applyFont="1" applyBorder="1" applyAlignment="1">
      <alignment horizontal="center" vertical="center"/>
    </xf>
    <xf numFmtId="1" fontId="26" fillId="0" borderId="6" xfId="0" applyNumberFormat="1" applyFont="1" applyBorder="1" applyAlignment="1">
      <alignment horizontal="center" vertical="center"/>
    </xf>
    <xf numFmtId="2" fontId="8" fillId="0" borderId="3" xfId="4" applyNumberFormat="1" applyFont="1" applyBorder="1" applyAlignment="1" applyProtection="1">
      <alignment horizontal="right" vertical="center" wrapText="1"/>
    </xf>
    <xf numFmtId="2" fontId="8" fillId="0" borderId="5" xfId="4" applyNumberFormat="1" applyFont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/>
    </xf>
    <xf numFmtId="0" fontId="8" fillId="3" borderId="6" xfId="0" applyFont="1" applyFill="1" applyBorder="1" applyAlignment="1">
      <alignment horizontal="right" vertical="center"/>
    </xf>
    <xf numFmtId="0" fontId="3" fillId="0" borderId="6" xfId="4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 wrapText="1"/>
    </xf>
    <xf numFmtId="1" fontId="2" fillId="0" borderId="5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2" fontId="4" fillId="0" borderId="1" xfId="0" applyNumberFormat="1" applyFont="1" applyBorder="1"/>
    <xf numFmtId="2" fontId="3" fillId="3" borderId="6" xfId="0" applyNumberFormat="1" applyFont="1" applyFill="1" applyBorder="1" applyAlignment="1">
      <alignment horizontal="center" vertical="center"/>
    </xf>
    <xf numFmtId="2" fontId="3" fillId="3" borderId="1" xfId="4" applyNumberFormat="1" applyFont="1" applyFill="1" applyBorder="1" applyAlignment="1">
      <alignment horizontal="center" vertical="center"/>
    </xf>
    <xf numFmtId="167" fontId="8" fillId="0" borderId="1" xfId="0" applyNumberFormat="1" applyFont="1" applyBorder="1" applyAlignment="1" applyProtection="1">
      <alignment horizontal="center" vertical="center" wrapText="1"/>
    </xf>
    <xf numFmtId="2" fontId="3" fillId="3" borderId="3" xfId="0" applyNumberFormat="1" applyFont="1" applyFill="1" applyBorder="1" applyAlignment="1" applyProtection="1">
      <alignment horizontal="right" vertical="center"/>
    </xf>
    <xf numFmtId="166" fontId="8" fillId="6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3" fillId="0" borderId="6" xfId="0" applyFont="1" applyBorder="1" applyAlignment="1" applyProtection="1">
      <alignment horizontal="right" vertical="center"/>
    </xf>
    <xf numFmtId="2" fontId="8" fillId="0" borderId="1" xfId="0" applyNumberFormat="1" applyFont="1" applyBorder="1" applyAlignment="1">
      <alignment horizontal="center"/>
    </xf>
    <xf numFmtId="2" fontId="9" fillId="3" borderId="1" xfId="4" applyNumberFormat="1" applyFont="1" applyFill="1" applyBorder="1" applyAlignment="1" applyProtection="1">
      <alignment horizontal="right" vertical="center"/>
    </xf>
    <xf numFmtId="2" fontId="9" fillId="0" borderId="1" xfId="0" applyNumberFormat="1" applyFont="1" applyBorder="1" applyAlignment="1" applyProtection="1">
      <alignment horizontal="right" vertical="center"/>
    </xf>
    <xf numFmtId="2" fontId="8" fillId="0" borderId="1" xfId="0" applyNumberFormat="1" applyFont="1" applyBorder="1" applyAlignment="1" applyProtection="1">
      <alignment horizontal="center"/>
    </xf>
    <xf numFmtId="168" fontId="8" fillId="0" borderId="1" xfId="1" applyNumberFormat="1" applyFont="1" applyBorder="1" applyAlignment="1" applyProtection="1">
      <alignment horizontal="right" vertical="center"/>
    </xf>
    <xf numFmtId="168" fontId="8" fillId="0" borderId="1" xfId="1" applyNumberFormat="1" applyFont="1" applyBorder="1" applyAlignment="1" applyProtection="1">
      <alignment horizontal="center"/>
    </xf>
    <xf numFmtId="168" fontId="3" fillId="0" borderId="1" xfId="1" applyNumberFormat="1" applyFont="1" applyBorder="1" applyAlignment="1" applyProtection="1">
      <alignment horizontal="center" vertical="center"/>
    </xf>
    <xf numFmtId="168" fontId="8" fillId="0" borderId="1" xfId="1" applyNumberFormat="1" applyFont="1" applyBorder="1" applyAlignment="1" applyProtection="1">
      <alignment horizontal="center" vertical="center"/>
    </xf>
    <xf numFmtId="168" fontId="8" fillId="3" borderId="1" xfId="1" applyNumberFormat="1" applyFont="1" applyFill="1" applyBorder="1" applyAlignment="1" applyProtection="1">
      <alignment horizontal="center" vertical="center"/>
    </xf>
    <xf numFmtId="168" fontId="8" fillId="0" borderId="3" xfId="1" applyNumberFormat="1" applyFont="1" applyBorder="1" applyAlignment="1" applyProtection="1">
      <alignment horizontal="right" vertical="center"/>
    </xf>
    <xf numFmtId="2" fontId="9" fillId="0" borderId="1" xfId="4" applyNumberFormat="1" applyFont="1" applyBorder="1" applyAlignment="1" applyProtection="1">
      <alignment vertical="center" wrapText="1"/>
    </xf>
    <xf numFmtId="2" fontId="0" fillId="0" borderId="1" xfId="0" applyNumberFormat="1" applyBorder="1"/>
    <xf numFmtId="2" fontId="3" fillId="3" borderId="1" xfId="0" applyNumberFormat="1" applyFont="1" applyFill="1" applyBorder="1" applyAlignment="1">
      <alignment horizontal="right" vertical="center"/>
    </xf>
    <xf numFmtId="2" fontId="8" fillId="3" borderId="6" xfId="0" applyNumberFormat="1" applyFont="1" applyFill="1" applyBorder="1" applyAlignment="1">
      <alignment horizontal="center" vertical="center"/>
    </xf>
    <xf numFmtId="2" fontId="3" fillId="3" borderId="6" xfId="4" applyNumberFormat="1" applyFont="1" applyFill="1" applyBorder="1" applyAlignment="1">
      <alignment horizontal="center" vertical="center" wrapText="1"/>
    </xf>
    <xf numFmtId="166" fontId="3" fillId="3" borderId="1" xfId="4" applyNumberFormat="1" applyFont="1" applyFill="1" applyBorder="1" applyAlignment="1">
      <alignment horizontal="right" vertical="center"/>
    </xf>
    <xf numFmtId="2" fontId="2" fillId="0" borderId="6" xfId="4" applyNumberFormat="1" applyFont="1" applyBorder="1" applyAlignment="1" applyProtection="1">
      <alignment horizontal="center" vertical="center" wrapText="1"/>
    </xf>
    <xf numFmtId="2" fontId="9" fillId="3" borderId="1" xfId="0" applyNumberFormat="1" applyFont="1" applyFill="1" applyBorder="1" applyAlignment="1" applyProtection="1">
      <alignment horizontal="center" vertical="center"/>
    </xf>
    <xf numFmtId="2" fontId="34" fillId="0" borderId="6" xfId="0" applyNumberFormat="1" applyFont="1" applyFill="1" applyBorder="1" applyAlignment="1">
      <alignment horizontal="center" vertical="center"/>
    </xf>
    <xf numFmtId="2" fontId="34" fillId="17" borderId="1" xfId="3" applyNumberFormat="1" applyFont="1" applyFill="1" applyBorder="1" applyAlignment="1">
      <alignment horizontal="center" vertical="center"/>
    </xf>
    <xf numFmtId="2" fontId="35" fillId="0" borderId="1" xfId="0" applyNumberFormat="1" applyFont="1" applyFill="1" applyBorder="1" applyAlignment="1">
      <alignment horizontal="center" vertical="center"/>
    </xf>
    <xf numFmtId="1" fontId="36" fillId="0" borderId="6" xfId="0" applyNumberFormat="1" applyFont="1" applyFill="1" applyBorder="1" applyAlignment="1">
      <alignment horizontal="center" vertical="center"/>
    </xf>
    <xf numFmtId="0" fontId="2" fillId="6" borderId="3" xfId="0" applyNumberFormat="1" applyFont="1" applyFill="1" applyBorder="1" applyAlignment="1">
      <alignment horizontal="center" vertical="center"/>
    </xf>
    <xf numFmtId="2" fontId="35" fillId="7" borderId="1" xfId="0" applyNumberFormat="1" applyFont="1" applyFill="1" applyBorder="1" applyAlignment="1">
      <alignment horizontal="center" vertical="center"/>
    </xf>
    <xf numFmtId="1" fontId="37" fillId="7" borderId="1" xfId="0" applyNumberFormat="1" applyFont="1" applyFill="1" applyBorder="1" applyAlignment="1">
      <alignment horizontal="center" vertical="center"/>
    </xf>
    <xf numFmtId="2" fontId="35" fillId="0" borderId="1" xfId="3" applyNumberFormat="1" applyFont="1" applyFill="1" applyBorder="1" applyAlignment="1">
      <alignment horizontal="center" vertical="center"/>
    </xf>
    <xf numFmtId="2" fontId="34" fillId="7" borderId="1" xfId="0" applyNumberFormat="1" applyFont="1" applyFill="1" applyBorder="1" applyAlignment="1">
      <alignment horizontal="center" vertical="center"/>
    </xf>
    <xf numFmtId="2" fontId="34" fillId="7" borderId="6" xfId="3" applyNumberFormat="1" applyFont="1" applyFill="1" applyBorder="1" applyAlignment="1">
      <alignment horizontal="center" vertical="center" wrapText="1"/>
    </xf>
    <xf numFmtId="2" fontId="34" fillId="0" borderId="1" xfId="0" applyNumberFormat="1" applyFont="1" applyBorder="1" applyAlignment="1">
      <alignment horizontal="center" vertical="center"/>
    </xf>
    <xf numFmtId="2" fontId="35" fillId="0" borderId="6" xfId="3" applyNumberFormat="1" applyFont="1" applyFill="1" applyBorder="1" applyAlignment="1">
      <alignment horizontal="center" vertical="center" wrapText="1"/>
    </xf>
    <xf numFmtId="1" fontId="2" fillId="0" borderId="1" xfId="7" applyNumberFormat="1" applyFont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" xfId="4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</xf>
    <xf numFmtId="0" fontId="9" fillId="0" borderId="1" xfId="0" applyNumberFormat="1" applyFont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7" applyNumberFormat="1" applyFont="1" applyBorder="1" applyAlignment="1">
      <alignment horizontal="center" vertical="center"/>
    </xf>
    <xf numFmtId="0" fontId="2" fillId="0" borderId="3" xfId="4" applyNumberFormat="1" applyFont="1" applyBorder="1" applyAlignment="1">
      <alignment horizontal="center" vertical="center"/>
    </xf>
    <xf numFmtId="0" fontId="2" fillId="0" borderId="1" xfId="4" applyNumberFormat="1" applyFont="1" applyBorder="1" applyAlignment="1" applyProtection="1">
      <alignment horizontal="center" vertical="center"/>
    </xf>
    <xf numFmtId="0" fontId="9" fillId="3" borderId="1" xfId="4" applyNumberFormat="1" applyFont="1" applyFill="1" applyBorder="1" applyAlignment="1" applyProtection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0" borderId="6" xfId="4" applyNumberFormat="1" applyFont="1" applyBorder="1" applyAlignment="1">
      <alignment horizontal="center" vertical="center"/>
    </xf>
    <xf numFmtId="0" fontId="2" fillId="0" borderId="1" xfId="4" applyNumberFormat="1" applyFont="1" applyBorder="1" applyAlignment="1">
      <alignment horizontal="center" vertical="center"/>
    </xf>
    <xf numFmtId="0" fontId="9" fillId="3" borderId="1" xfId="0" applyNumberFormat="1" applyFont="1" applyFill="1" applyBorder="1" applyAlignment="1" applyProtection="1">
      <alignment horizontal="center" vertical="center"/>
    </xf>
    <xf numFmtId="0" fontId="9" fillId="3" borderId="9" xfId="4" applyNumberFormat="1" applyFont="1" applyFill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0" fontId="2" fillId="3" borderId="6" xfId="4" applyNumberFormat="1" applyFont="1" applyFill="1" applyBorder="1" applyAlignment="1" applyProtection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2" fillId="6" borderId="1" xfId="4" applyNumberFormat="1" applyFont="1" applyFill="1" applyBorder="1" applyAlignment="1">
      <alignment horizontal="center" vertical="center"/>
    </xf>
    <xf numFmtId="2" fontId="9" fillId="3" borderId="3" xfId="4" applyNumberFormat="1" applyFont="1" applyFill="1" applyBorder="1" applyAlignment="1" applyProtection="1">
      <alignment horizontal="left" vertical="center"/>
    </xf>
    <xf numFmtId="2" fontId="9" fillId="3" borderId="4" xfId="4" applyNumberFormat="1" applyFont="1" applyFill="1" applyBorder="1" applyAlignment="1" applyProtection="1">
      <alignment horizontal="left" vertical="center"/>
    </xf>
    <xf numFmtId="2" fontId="9" fillId="3" borderId="5" xfId="4" applyNumberFormat="1" applyFont="1" applyFill="1" applyBorder="1" applyAlignment="1" applyProtection="1">
      <alignment horizontal="left" vertical="center"/>
    </xf>
    <xf numFmtId="2" fontId="9" fillId="0" borderId="3" xfId="0" applyNumberFormat="1" applyFont="1" applyBorder="1" applyAlignment="1" applyProtection="1">
      <alignment horizontal="left" vertical="center" wrapText="1"/>
    </xf>
    <xf numFmtId="2" fontId="9" fillId="0" borderId="4" xfId="0" applyNumberFormat="1" applyFont="1" applyBorder="1" applyAlignment="1" applyProtection="1">
      <alignment horizontal="left" vertical="center" wrapText="1"/>
    </xf>
    <xf numFmtId="2" fontId="9" fillId="0" borderId="5" xfId="0" applyNumberFormat="1" applyFont="1" applyBorder="1" applyAlignment="1" applyProtection="1">
      <alignment horizontal="left" vertical="center" wrapText="1"/>
    </xf>
    <xf numFmtId="2" fontId="9" fillId="4" borderId="1" xfId="4" applyNumberFormat="1" applyFont="1" applyFill="1" applyBorder="1" applyAlignment="1" applyProtection="1">
      <alignment horizontal="center" vertical="center"/>
    </xf>
    <xf numFmtId="2" fontId="9" fillId="9" borderId="3" xfId="4" applyNumberFormat="1" applyFont="1" applyFill="1" applyBorder="1" applyAlignment="1" applyProtection="1">
      <alignment horizontal="center" vertical="center"/>
    </xf>
    <xf numFmtId="2" fontId="9" fillId="9" borderId="4" xfId="4" applyNumberFormat="1" applyFont="1" applyFill="1" applyBorder="1" applyAlignment="1" applyProtection="1">
      <alignment horizontal="center" vertical="center"/>
    </xf>
    <xf numFmtId="2" fontId="9" fillId="9" borderId="5" xfId="4" applyNumberFormat="1" applyFont="1" applyFill="1" applyBorder="1" applyAlignment="1" applyProtection="1">
      <alignment horizontal="center" vertical="center"/>
    </xf>
    <xf numFmtId="0" fontId="22" fillId="3" borderId="3" xfId="0" applyFont="1" applyFill="1" applyBorder="1" applyAlignment="1" applyProtection="1">
      <alignment horizontal="left"/>
    </xf>
    <xf numFmtId="0" fontId="22" fillId="3" borderId="4" xfId="0" applyFont="1" applyFill="1" applyBorder="1" applyAlignment="1" applyProtection="1">
      <alignment horizontal="left"/>
    </xf>
    <xf numFmtId="0" fontId="22" fillId="3" borderId="5" xfId="0" applyFont="1" applyFill="1" applyBorder="1" applyAlignment="1" applyProtection="1">
      <alignment horizontal="left"/>
    </xf>
    <xf numFmtId="2" fontId="9" fillId="0" borderId="1" xfId="4" applyNumberFormat="1" applyFont="1" applyBorder="1" applyAlignment="1" applyProtection="1">
      <alignment horizontal="center" vertical="center"/>
    </xf>
    <xf numFmtId="2" fontId="9" fillId="0" borderId="2" xfId="4" applyNumberFormat="1" applyFont="1" applyBorder="1" applyAlignment="1" applyProtection="1">
      <alignment horizontal="center" vertical="center"/>
    </xf>
    <xf numFmtId="2" fontId="9" fillId="0" borderId="7" xfId="4" applyNumberFormat="1" applyFont="1" applyBorder="1" applyAlignment="1" applyProtection="1">
      <alignment horizontal="center" vertical="center"/>
    </xf>
    <xf numFmtId="2" fontId="9" fillId="0" borderId="6" xfId="4" applyNumberFormat="1" applyFont="1" applyBorder="1" applyAlignment="1" applyProtection="1">
      <alignment horizontal="center" vertical="center"/>
    </xf>
    <xf numFmtId="2" fontId="9" fillId="0" borderId="1" xfId="0" applyNumberFormat="1" applyFont="1" applyBorder="1" applyAlignment="1" applyProtection="1">
      <alignment horizontal="center" vertical="center"/>
    </xf>
    <xf numFmtId="2" fontId="9" fillId="0" borderId="2" xfId="0" applyNumberFormat="1" applyFont="1" applyBorder="1" applyAlignment="1" applyProtection="1">
      <alignment horizontal="center" vertical="center"/>
    </xf>
    <xf numFmtId="2" fontId="9" fillId="0" borderId="7" xfId="0" applyNumberFormat="1" applyFont="1" applyBorder="1" applyAlignment="1" applyProtection="1">
      <alignment horizontal="center" vertical="center"/>
    </xf>
    <xf numFmtId="2" fontId="9" fillId="0" borderId="6" xfId="0" applyNumberFormat="1" applyFont="1" applyBorder="1" applyAlignment="1" applyProtection="1">
      <alignment horizontal="center" vertical="center"/>
    </xf>
    <xf numFmtId="2" fontId="9" fillId="3" borderId="3" xfId="0" applyNumberFormat="1" applyFont="1" applyFill="1" applyBorder="1" applyAlignment="1">
      <alignment horizontal="left" vertical="center" wrapText="1"/>
    </xf>
    <xf numFmtId="2" fontId="9" fillId="3" borderId="4" xfId="0" applyNumberFormat="1" applyFont="1" applyFill="1" applyBorder="1" applyAlignment="1">
      <alignment horizontal="left" vertical="center" wrapText="1"/>
    </xf>
    <xf numFmtId="2" fontId="9" fillId="3" borderId="5" xfId="0" applyNumberFormat="1" applyFont="1" applyFill="1" applyBorder="1" applyAlignment="1">
      <alignment horizontal="left" vertical="center" wrapText="1"/>
    </xf>
    <xf numFmtId="2" fontId="9" fillId="0" borderId="1" xfId="0" applyNumberFormat="1" applyFont="1" applyBorder="1" applyAlignment="1" applyProtection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2" fontId="18" fillId="2" borderId="3" xfId="4" applyNumberFormat="1" applyFont="1" applyFill="1" applyBorder="1" applyAlignment="1" applyProtection="1">
      <alignment horizontal="center" vertical="center"/>
    </xf>
    <xf numFmtId="2" fontId="18" fillId="2" borderId="4" xfId="4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2" fontId="9" fillId="0" borderId="1" xfId="4" applyNumberFormat="1" applyFont="1" applyBorder="1" applyAlignment="1">
      <alignment horizontal="left" vertical="center"/>
    </xf>
    <xf numFmtId="2" fontId="17" fillId="3" borderId="3" xfId="4" applyNumberFormat="1" applyFont="1" applyFill="1" applyBorder="1" applyAlignment="1" applyProtection="1">
      <alignment horizontal="center" vertical="center"/>
    </xf>
    <xf numFmtId="2" fontId="17" fillId="3" borderId="4" xfId="4" applyNumberFormat="1" applyFont="1" applyFill="1" applyBorder="1" applyAlignment="1" applyProtection="1">
      <alignment horizontal="center" vertical="center"/>
    </xf>
    <xf numFmtId="2" fontId="9" fillId="0" borderId="1" xfId="0" applyNumberFormat="1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2" fontId="9" fillId="3" borderId="1" xfId="0" applyNumberFormat="1" applyFont="1" applyFill="1" applyBorder="1" applyAlignment="1" applyProtection="1">
      <alignment horizontal="center" vertical="center"/>
    </xf>
    <xf numFmtId="2" fontId="17" fillId="3" borderId="3" xfId="0" applyNumberFormat="1" applyFont="1" applyFill="1" applyBorder="1" applyAlignment="1" applyProtection="1">
      <alignment horizontal="center" vertical="center"/>
    </xf>
    <xf numFmtId="2" fontId="17" fillId="3" borderId="4" xfId="0" applyNumberFormat="1" applyFont="1" applyFill="1" applyBorder="1" applyAlignment="1" applyProtection="1">
      <alignment horizontal="center" vertical="center"/>
    </xf>
    <xf numFmtId="2" fontId="9" fillId="0" borderId="3" xfId="0" applyNumberFormat="1" applyFont="1" applyBorder="1" applyAlignment="1" applyProtection="1">
      <alignment horizontal="center" vertical="center"/>
    </xf>
    <xf numFmtId="2" fontId="9" fillId="0" borderId="4" xfId="0" applyNumberFormat="1" applyFont="1" applyBorder="1" applyAlignment="1" applyProtection="1">
      <alignment horizontal="center" vertical="center"/>
    </xf>
    <xf numFmtId="2" fontId="9" fillId="0" borderId="5" xfId="0" applyNumberFormat="1" applyFont="1" applyBorder="1" applyAlignment="1" applyProtection="1">
      <alignment horizontal="center" vertical="center"/>
    </xf>
    <xf numFmtId="2" fontId="9" fillId="0" borderId="3" xfId="4" applyNumberFormat="1" applyFont="1" applyBorder="1" applyAlignment="1" applyProtection="1">
      <alignment horizontal="left" vertical="center" wrapText="1"/>
    </xf>
    <xf numFmtId="2" fontId="9" fillId="0" borderId="4" xfId="4" applyNumberFormat="1" applyFont="1" applyBorder="1" applyAlignment="1" applyProtection="1">
      <alignment horizontal="left" vertical="center" wrapText="1"/>
    </xf>
    <xf numFmtId="2" fontId="9" fillId="0" borderId="5" xfId="4" applyNumberFormat="1" applyFont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2" fontId="9" fillId="3" borderId="1" xfId="4" applyNumberFormat="1" applyFont="1" applyFill="1" applyBorder="1" applyAlignment="1">
      <alignment horizontal="left" vertical="center"/>
    </xf>
    <xf numFmtId="2" fontId="9" fillId="4" borderId="3" xfId="4" applyNumberFormat="1" applyFont="1" applyFill="1" applyBorder="1" applyAlignment="1" applyProtection="1">
      <alignment horizontal="center" vertical="center"/>
    </xf>
    <xf numFmtId="2" fontId="9" fillId="4" borderId="4" xfId="4" applyNumberFormat="1" applyFont="1" applyFill="1" applyBorder="1" applyAlignment="1" applyProtection="1">
      <alignment horizontal="center" vertical="center"/>
    </xf>
    <xf numFmtId="2" fontId="9" fillId="2" borderId="3" xfId="4" applyNumberFormat="1" applyFont="1" applyFill="1" applyBorder="1" applyAlignment="1" applyProtection="1">
      <alignment horizontal="center" vertical="center"/>
    </xf>
    <xf numFmtId="2" fontId="9" fillId="2" borderId="4" xfId="4" applyNumberFormat="1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left" vertical="center" wrapText="1"/>
    </xf>
    <xf numFmtId="0" fontId="9" fillId="3" borderId="4" xfId="0" applyFont="1" applyFill="1" applyBorder="1" applyAlignment="1" applyProtection="1">
      <alignment horizontal="left" vertical="center" wrapText="1"/>
    </xf>
    <xf numFmtId="0" fontId="9" fillId="3" borderId="5" xfId="0" applyFont="1" applyFill="1" applyBorder="1" applyAlignment="1" applyProtection="1">
      <alignment horizontal="left" vertical="center" wrapText="1"/>
    </xf>
    <xf numFmtId="2" fontId="9" fillId="3" borderId="3" xfId="4" applyNumberFormat="1" applyFont="1" applyFill="1" applyBorder="1" applyAlignment="1">
      <alignment horizontal="left" vertical="center" wrapText="1"/>
    </xf>
    <xf numFmtId="2" fontId="9" fillId="3" borderId="4" xfId="4" applyNumberFormat="1" applyFont="1" applyFill="1" applyBorder="1" applyAlignment="1">
      <alignment horizontal="left" vertical="center" wrapText="1"/>
    </xf>
    <xf numFmtId="2" fontId="9" fillId="3" borderId="5" xfId="4" applyNumberFormat="1" applyFont="1" applyFill="1" applyBorder="1" applyAlignment="1">
      <alignment horizontal="left" vertical="center" wrapText="1"/>
    </xf>
    <xf numFmtId="2" fontId="9" fillId="3" borderId="2" xfId="0" applyNumberFormat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left" vertical="center"/>
    </xf>
    <xf numFmtId="0" fontId="2" fillId="3" borderId="4" xfId="0" applyFont="1" applyFill="1" applyBorder="1" applyAlignment="1" applyProtection="1">
      <alignment horizontal="left" vertical="center"/>
    </xf>
    <xf numFmtId="0" fontId="2" fillId="3" borderId="5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left" vertical="center" wrapText="1"/>
    </xf>
    <xf numFmtId="2" fontId="20" fillId="0" borderId="3" xfId="0" applyNumberFormat="1" applyFont="1" applyBorder="1" applyAlignment="1" applyProtection="1">
      <alignment horizontal="center" vertical="center"/>
    </xf>
    <xf numFmtId="2" fontId="20" fillId="0" borderId="4" xfId="0" applyNumberFormat="1" applyFont="1" applyBorder="1" applyAlignment="1" applyProtection="1">
      <alignment horizontal="center" vertical="center"/>
    </xf>
    <xf numFmtId="2" fontId="2" fillId="4" borderId="3" xfId="4" applyNumberFormat="1" applyFont="1" applyFill="1" applyBorder="1" applyAlignment="1" applyProtection="1">
      <alignment horizontal="center" vertical="center"/>
    </xf>
    <xf numFmtId="2" fontId="2" fillId="4" borderId="4" xfId="4" applyNumberFormat="1" applyFont="1" applyFill="1" applyBorder="1" applyAlignment="1" applyProtection="1">
      <alignment horizontal="center" vertical="center"/>
    </xf>
    <xf numFmtId="2" fontId="9" fillId="3" borderId="3" xfId="4" applyNumberFormat="1" applyFont="1" applyFill="1" applyBorder="1" applyAlignment="1" applyProtection="1">
      <alignment horizontal="left" vertical="center" wrapText="1"/>
    </xf>
    <xf numFmtId="2" fontId="9" fillId="3" borderId="4" xfId="4" applyNumberFormat="1" applyFont="1" applyFill="1" applyBorder="1" applyAlignment="1" applyProtection="1">
      <alignment horizontal="left" vertical="center" wrapText="1"/>
    </xf>
    <xf numFmtId="2" fontId="9" fillId="3" borderId="5" xfId="4" applyNumberFormat="1" applyFont="1" applyFill="1" applyBorder="1" applyAlignment="1" applyProtection="1">
      <alignment horizontal="left" vertical="center" wrapText="1"/>
    </xf>
    <xf numFmtId="2" fontId="9" fillId="0" borderId="3" xfId="0" applyNumberFormat="1" applyFont="1" applyBorder="1" applyAlignment="1">
      <alignment horizontal="left" vertical="center"/>
    </xf>
    <xf numFmtId="2" fontId="9" fillId="0" borderId="4" xfId="0" applyNumberFormat="1" applyFont="1" applyBorder="1" applyAlignment="1">
      <alignment horizontal="left" vertical="center"/>
    </xf>
    <xf numFmtId="2" fontId="9" fillId="0" borderId="5" xfId="0" applyNumberFormat="1" applyFont="1" applyBorder="1" applyAlignment="1">
      <alignment horizontal="left" vertical="center"/>
    </xf>
    <xf numFmtId="2" fontId="9" fillId="0" borderId="1" xfId="0" applyNumberFormat="1" applyFont="1" applyBorder="1" applyAlignment="1" applyProtection="1">
      <alignment horizontal="left" vertical="center" wrapText="1"/>
    </xf>
    <xf numFmtId="2" fontId="17" fillId="3" borderId="10" xfId="0" applyNumberFormat="1" applyFont="1" applyFill="1" applyBorder="1" applyAlignment="1" applyProtection="1">
      <alignment horizontal="center" vertical="center"/>
    </xf>
    <xf numFmtId="2" fontId="17" fillId="3" borderId="11" xfId="0" applyNumberFormat="1" applyFont="1" applyFill="1" applyBorder="1" applyAlignment="1" applyProtection="1">
      <alignment horizontal="center" vertical="center"/>
    </xf>
    <xf numFmtId="2" fontId="9" fillId="4" borderId="3" xfId="4" applyNumberFormat="1" applyFont="1" applyFill="1" applyBorder="1" applyAlignment="1" applyProtection="1">
      <alignment horizontal="center" vertical="center" wrapText="1"/>
    </xf>
    <xf numFmtId="2" fontId="9" fillId="4" borderId="4" xfId="4" applyNumberFormat="1" applyFont="1" applyFill="1" applyBorder="1" applyAlignment="1" applyProtection="1">
      <alignment horizontal="center" vertical="center" wrapText="1"/>
    </xf>
    <xf numFmtId="166" fontId="20" fillId="3" borderId="3" xfId="0" applyNumberFormat="1" applyFont="1" applyFill="1" applyBorder="1" applyAlignment="1" applyProtection="1">
      <alignment horizontal="center" vertical="center"/>
    </xf>
    <xf numFmtId="166" fontId="20" fillId="3" borderId="4" xfId="0" applyNumberFormat="1" applyFont="1" applyFill="1" applyBorder="1" applyAlignment="1" applyProtection="1">
      <alignment horizontal="center" vertical="center"/>
    </xf>
    <xf numFmtId="2" fontId="9" fillId="3" borderId="3" xfId="4" applyNumberFormat="1" applyFont="1" applyFill="1" applyBorder="1" applyAlignment="1">
      <alignment horizontal="left" vertical="center"/>
    </xf>
    <xf numFmtId="2" fontId="9" fillId="3" borderId="4" xfId="4" applyNumberFormat="1" applyFont="1" applyFill="1" applyBorder="1" applyAlignment="1">
      <alignment horizontal="left" vertical="center"/>
    </xf>
    <xf numFmtId="2" fontId="9" fillId="3" borderId="5" xfId="4" applyNumberFormat="1" applyFont="1" applyFill="1" applyBorder="1" applyAlignment="1">
      <alignment horizontal="left" vertical="center"/>
    </xf>
    <xf numFmtId="0" fontId="18" fillId="3" borderId="3" xfId="0" applyFont="1" applyFill="1" applyBorder="1" applyAlignment="1" applyProtection="1">
      <alignment horizontal="center" vertical="center" wrapText="1"/>
    </xf>
    <xf numFmtId="0" fontId="18" fillId="3" borderId="4" xfId="0" applyFont="1" applyFill="1" applyBorder="1" applyAlignment="1" applyProtection="1">
      <alignment horizontal="center" vertical="center" wrapText="1"/>
    </xf>
    <xf numFmtId="2" fontId="9" fillId="0" borderId="3" xfId="4" applyNumberFormat="1" applyFont="1" applyBorder="1" applyAlignment="1" applyProtection="1">
      <alignment horizontal="left" vertical="center"/>
    </xf>
    <xf numFmtId="2" fontId="9" fillId="0" borderId="4" xfId="4" applyNumberFormat="1" applyFont="1" applyBorder="1" applyAlignment="1" applyProtection="1">
      <alignment horizontal="left" vertical="center"/>
    </xf>
    <xf numFmtId="2" fontId="9" fillId="0" borderId="5" xfId="4" applyNumberFormat="1" applyFont="1" applyBorder="1" applyAlignment="1" applyProtection="1">
      <alignment horizontal="left" vertical="center"/>
    </xf>
    <xf numFmtId="2" fontId="9" fillId="4" borderId="5" xfId="4" applyNumberFormat="1" applyFont="1" applyFill="1" applyBorder="1" applyAlignment="1" applyProtection="1">
      <alignment horizontal="center" vertical="center"/>
    </xf>
    <xf numFmtId="2" fontId="9" fillId="0" borderId="3" xfId="0" applyNumberFormat="1" applyFont="1" applyBorder="1" applyAlignment="1">
      <alignment horizontal="left" vertical="center" wrapText="1"/>
    </xf>
    <xf numFmtId="2" fontId="9" fillId="0" borderId="4" xfId="0" applyNumberFormat="1" applyFont="1" applyBorder="1" applyAlignment="1">
      <alignment horizontal="left" vertical="center" wrapText="1"/>
    </xf>
    <xf numFmtId="2" fontId="9" fillId="0" borderId="5" xfId="0" applyNumberFormat="1" applyFont="1" applyBorder="1" applyAlignment="1">
      <alignment horizontal="left" vertical="center" wrapText="1"/>
    </xf>
    <xf numFmtId="0" fontId="9" fillId="0" borderId="1" xfId="0" applyFont="1" applyBorder="1" applyAlignment="1" applyProtection="1">
      <alignment horizontal="left" vertical="center"/>
    </xf>
    <xf numFmtId="166" fontId="2" fillId="3" borderId="3" xfId="0" applyNumberFormat="1" applyFont="1" applyFill="1" applyBorder="1" applyAlignment="1" applyProtection="1">
      <alignment horizontal="left" vertical="center"/>
    </xf>
    <xf numFmtId="166" fontId="2" fillId="3" borderId="4" xfId="0" applyNumberFormat="1" applyFont="1" applyFill="1" applyBorder="1" applyAlignment="1" applyProtection="1">
      <alignment horizontal="left" vertical="center"/>
    </xf>
    <xf numFmtId="166" fontId="2" fillId="3" borderId="5" xfId="0" applyNumberFormat="1" applyFont="1" applyFill="1" applyBorder="1" applyAlignment="1" applyProtection="1">
      <alignment horizontal="left" vertical="center"/>
    </xf>
    <xf numFmtId="2" fontId="9" fillId="3" borderId="1" xfId="4" applyNumberFormat="1" applyFont="1" applyFill="1" applyBorder="1" applyAlignment="1" applyProtection="1">
      <alignment horizontal="left" vertical="center"/>
    </xf>
    <xf numFmtId="166" fontId="9" fillId="3" borderId="3" xfId="0" applyNumberFormat="1" applyFont="1" applyFill="1" applyBorder="1" applyAlignment="1" applyProtection="1">
      <alignment horizontal="left" vertical="center"/>
    </xf>
    <xf numFmtId="166" fontId="9" fillId="3" borderId="4" xfId="0" applyNumberFormat="1" applyFont="1" applyFill="1" applyBorder="1" applyAlignment="1" applyProtection="1">
      <alignment horizontal="left" vertical="center"/>
    </xf>
    <xf numFmtId="166" fontId="9" fillId="3" borderId="5" xfId="0" applyNumberFormat="1" applyFont="1" applyFill="1" applyBorder="1" applyAlignment="1" applyProtection="1">
      <alignment horizontal="left" vertical="center"/>
    </xf>
    <xf numFmtId="2" fontId="7" fillId="0" borderId="3" xfId="4" applyNumberFormat="1" applyFont="1" applyBorder="1" applyAlignment="1" applyProtection="1">
      <alignment horizontal="center" vertical="center"/>
    </xf>
    <xf numFmtId="2" fontId="7" fillId="0" borderId="4" xfId="4" applyNumberFormat="1" applyFont="1" applyBorder="1" applyAlignment="1" applyProtection="1">
      <alignment horizontal="center" vertical="center"/>
    </xf>
    <xf numFmtId="2" fontId="9" fillId="0" borderId="3" xfId="4" applyNumberFormat="1" applyFont="1" applyBorder="1" applyAlignment="1" applyProtection="1">
      <alignment horizontal="center" vertical="center"/>
    </xf>
    <xf numFmtId="2" fontId="9" fillId="0" borderId="4" xfId="4" applyNumberFormat="1" applyFont="1" applyBorder="1" applyAlignment="1" applyProtection="1">
      <alignment horizontal="center" vertical="center"/>
    </xf>
    <xf numFmtId="2" fontId="9" fillId="0" borderId="5" xfId="4" applyNumberFormat="1" applyFont="1" applyBorder="1" applyAlignment="1" applyProtection="1">
      <alignment horizontal="center" vertical="center"/>
    </xf>
    <xf numFmtId="2" fontId="9" fillId="0" borderId="2" xfId="4" applyNumberFormat="1" applyFont="1" applyBorder="1" applyAlignment="1" applyProtection="1">
      <alignment horizontal="center" vertical="center" wrapText="1"/>
    </xf>
    <xf numFmtId="2" fontId="9" fillId="0" borderId="7" xfId="4" applyNumberFormat="1" applyFont="1" applyBorder="1" applyAlignment="1" applyProtection="1">
      <alignment horizontal="center" vertical="center" wrapText="1"/>
    </xf>
    <xf numFmtId="2" fontId="9" fillId="0" borderId="6" xfId="4" applyNumberFormat="1" applyFont="1" applyBorder="1" applyAlignment="1" applyProtection="1">
      <alignment horizontal="center" vertical="center" wrapText="1"/>
    </xf>
    <xf numFmtId="2" fontId="2" fillId="0" borderId="2" xfId="4" applyNumberFormat="1" applyFont="1" applyBorder="1" applyAlignment="1" applyProtection="1">
      <alignment horizontal="center" vertical="center" wrapText="1"/>
    </xf>
    <xf numFmtId="2" fontId="2" fillId="0" borderId="6" xfId="4" applyNumberFormat="1" applyFont="1" applyBorder="1" applyAlignment="1" applyProtection="1">
      <alignment horizontal="center" vertical="center" wrapText="1"/>
    </xf>
    <xf numFmtId="2" fontId="9" fillId="3" borderId="2" xfId="4" applyNumberFormat="1" applyFont="1" applyFill="1" applyBorder="1" applyAlignment="1" applyProtection="1">
      <alignment horizontal="center" vertical="center"/>
    </xf>
    <xf numFmtId="2" fontId="9" fillId="3" borderId="6" xfId="4" applyNumberFormat="1" applyFont="1" applyFill="1" applyBorder="1" applyAlignment="1" applyProtection="1">
      <alignment horizontal="center" vertical="center"/>
    </xf>
    <xf numFmtId="2" fontId="9" fillId="0" borderId="1" xfId="4" applyNumberFormat="1" applyFont="1" applyBorder="1" applyAlignment="1" applyProtection="1">
      <alignment horizontal="center" vertical="center" wrapText="1"/>
    </xf>
    <xf numFmtId="2" fontId="2" fillId="0" borderId="1" xfId="4" applyNumberFormat="1" applyFont="1" applyBorder="1" applyAlignment="1" applyProtection="1">
      <alignment horizontal="center" vertical="center" wrapText="1"/>
    </xf>
    <xf numFmtId="2" fontId="9" fillId="3" borderId="1" xfId="4" applyNumberFormat="1" applyFont="1" applyFill="1" applyBorder="1" applyAlignment="1" applyProtection="1">
      <alignment horizontal="center" vertical="center"/>
    </xf>
    <xf numFmtId="2" fontId="9" fillId="0" borderId="10" xfId="4" applyNumberFormat="1" applyFont="1" applyBorder="1" applyAlignment="1" applyProtection="1">
      <alignment horizontal="center" vertical="center" wrapText="1"/>
    </xf>
    <xf numFmtId="2" fontId="9" fillId="0" borderId="9" xfId="4" applyNumberFormat="1" applyFont="1" applyBorder="1" applyAlignment="1" applyProtection="1">
      <alignment horizontal="center" vertical="center" wrapText="1"/>
    </xf>
    <xf numFmtId="2" fontId="9" fillId="0" borderId="8" xfId="4" applyNumberFormat="1" applyFont="1" applyBorder="1" applyAlignment="1" applyProtection="1">
      <alignment horizontal="center" vertical="center" wrapText="1"/>
    </xf>
    <xf numFmtId="2" fontId="17" fillId="3" borderId="1" xfId="4" applyNumberFormat="1" applyFont="1" applyFill="1" applyBorder="1" applyAlignment="1" applyProtection="1">
      <alignment horizontal="center" vertical="center"/>
    </xf>
    <xf numFmtId="2" fontId="18" fillId="2" borderId="1" xfId="4" applyNumberFormat="1" applyFont="1" applyFill="1" applyBorder="1" applyAlignment="1" applyProtection="1">
      <alignment horizontal="center" vertical="center"/>
    </xf>
    <xf numFmtId="2" fontId="17" fillId="7" borderId="3" xfId="4" applyNumberFormat="1" applyFont="1" applyFill="1" applyBorder="1" applyAlignment="1" applyProtection="1">
      <alignment horizontal="center" vertical="center"/>
    </xf>
    <xf numFmtId="2" fontId="17" fillId="7" borderId="4" xfId="4" applyNumberFormat="1" applyFont="1" applyFill="1" applyBorder="1" applyAlignment="1" applyProtection="1">
      <alignment horizontal="center" vertical="center"/>
    </xf>
    <xf numFmtId="2" fontId="17" fillId="0" borderId="3" xfId="4" applyNumberFormat="1" applyFont="1" applyBorder="1" applyAlignment="1" applyProtection="1">
      <alignment horizontal="center" vertical="center"/>
    </xf>
    <xf numFmtId="2" fontId="17" fillId="0" borderId="4" xfId="4" applyNumberFormat="1" applyFont="1" applyBorder="1" applyAlignment="1" applyProtection="1">
      <alignment horizontal="center" vertical="center"/>
    </xf>
    <xf numFmtId="2" fontId="17" fillId="0" borderId="1" xfId="4" applyNumberFormat="1" applyFont="1" applyBorder="1" applyAlignment="1" applyProtection="1">
      <alignment horizontal="center" vertical="center"/>
    </xf>
    <xf numFmtId="2" fontId="17" fillId="2" borderId="3" xfId="4" applyNumberFormat="1" applyFont="1" applyFill="1" applyBorder="1" applyAlignment="1" applyProtection="1">
      <alignment horizontal="center" vertical="center"/>
    </xf>
    <xf numFmtId="2" fontId="17" fillId="2" borderId="4" xfId="4" applyNumberFormat="1" applyFont="1" applyFill="1" applyBorder="1" applyAlignment="1" applyProtection="1">
      <alignment horizontal="center" vertical="center"/>
    </xf>
    <xf numFmtId="2" fontId="10" fillId="3" borderId="3" xfId="4" applyNumberFormat="1" applyFont="1" applyFill="1" applyBorder="1" applyAlignment="1" applyProtection="1">
      <alignment horizontal="center" vertical="center" wrapText="1"/>
    </xf>
    <xf numFmtId="2" fontId="10" fillId="3" borderId="4" xfId="4" applyNumberFormat="1" applyFont="1" applyFill="1" applyBorder="1" applyAlignment="1" applyProtection="1">
      <alignment horizontal="center" vertical="center" wrapText="1"/>
    </xf>
    <xf numFmtId="2" fontId="18" fillId="13" borderId="3" xfId="4" applyNumberFormat="1" applyFont="1" applyFill="1" applyBorder="1" applyAlignment="1" applyProtection="1">
      <alignment horizontal="center" vertical="center" wrapText="1"/>
    </xf>
    <xf numFmtId="2" fontId="18" fillId="13" borderId="4" xfId="4" applyNumberFormat="1" applyFont="1" applyFill="1" applyBorder="1" applyAlignment="1" applyProtection="1">
      <alignment horizontal="center" vertical="center" wrapText="1"/>
    </xf>
    <xf numFmtId="0" fontId="23" fillId="3" borderId="1" xfId="0" applyFont="1" applyFill="1" applyBorder="1" applyAlignment="1" applyProtection="1">
      <alignment horizontal="center" vertical="center" wrapText="1"/>
    </xf>
    <xf numFmtId="2" fontId="16" fillId="3" borderId="3" xfId="4" applyNumberFormat="1" applyFont="1" applyFill="1" applyBorder="1" applyAlignment="1" applyProtection="1">
      <alignment horizontal="center" vertical="center"/>
    </xf>
    <xf numFmtId="2" fontId="16" fillId="3" borderId="4" xfId="4" applyNumberFormat="1" applyFont="1" applyFill="1" applyBorder="1" applyAlignment="1" applyProtection="1">
      <alignment horizontal="center" vertical="center"/>
    </xf>
    <xf numFmtId="0" fontId="13" fillId="0" borderId="4" xfId="0" applyFont="1" applyBorder="1" applyAlignment="1">
      <alignment horizontal="center"/>
    </xf>
    <xf numFmtId="2" fontId="14" fillId="7" borderId="3" xfId="3" applyNumberFormat="1" applyFont="1" applyFill="1" applyBorder="1" applyAlignment="1" applyProtection="1">
      <alignment horizontal="center" vertical="center" wrapText="1"/>
    </xf>
    <xf numFmtId="2" fontId="14" fillId="7" borderId="4" xfId="3" applyNumberFormat="1" applyFont="1" applyFill="1" applyBorder="1" applyAlignment="1" applyProtection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1">
    <cellStyle name="Обычный" xfId="0" builtinId="0"/>
    <cellStyle name="Обычный 2" xfId="3"/>
    <cellStyle name="Обычный 3" xfId="4"/>
    <cellStyle name="Обычный 3 2" xfId="5"/>
    <cellStyle name="Обычный 4" xfId="6"/>
    <cellStyle name="Обычный_Лист3" xfId="7"/>
    <cellStyle name="Открывавшаяся гиперссылка" xfId="2" builtinId="9"/>
    <cellStyle name="Финансовый [0]" xfId="1" builtinId="6"/>
    <cellStyle name="Финансовый 2" xfId="8"/>
    <cellStyle name="Финансовый 3" xfId="9"/>
    <cellStyle name="Финансовый 3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2047875</xdr:colOff>
      <xdr:row>0</xdr:row>
      <xdr:rowOff>19050</xdr:rowOff>
    </xdr:from>
    <xdr:to>
      <xdr:col>4</xdr:col>
      <xdr:colOff>19050</xdr:colOff>
      <xdr:row>1</xdr:row>
      <xdr:rowOff>200025</xdr:rowOff>
    </xdr:to>
    <xdr:pic>
      <xdr:nvPicPr>
        <xdr:cNvPr id="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47875" y="19050"/>
          <a:ext cx="429577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2247900</xdr:colOff>
      <xdr:row>50</xdr:row>
      <xdr:rowOff>38100</xdr:rowOff>
    </xdr:from>
    <xdr:to>
      <xdr:col>4</xdr:col>
      <xdr:colOff>219075</xdr:colOff>
      <xdr:row>52</xdr:row>
      <xdr:rowOff>57150</xdr:rowOff>
    </xdr:to>
    <xdr:pic>
      <xdr:nvPicPr>
        <xdr:cNvPr id="4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247900" y="17348835"/>
          <a:ext cx="429577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2209800</xdr:colOff>
      <xdr:row>97</xdr:row>
      <xdr:rowOff>38100</xdr:rowOff>
    </xdr:from>
    <xdr:to>
      <xdr:col>4</xdr:col>
      <xdr:colOff>180975</xdr:colOff>
      <xdr:row>99</xdr:row>
      <xdr:rowOff>0</xdr:rowOff>
    </xdr:to>
    <xdr:pic>
      <xdr:nvPicPr>
        <xdr:cNvPr id="6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209800" y="34676080"/>
          <a:ext cx="42957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2000250</xdr:colOff>
      <xdr:row>146</xdr:row>
      <xdr:rowOff>95250</xdr:rowOff>
    </xdr:from>
    <xdr:to>
      <xdr:col>3</xdr:col>
      <xdr:colOff>762000</xdr:colOff>
      <xdr:row>148</xdr:row>
      <xdr:rowOff>95250</xdr:rowOff>
    </xdr:to>
    <xdr:pic>
      <xdr:nvPicPr>
        <xdr:cNvPr id="8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00250" y="52355115"/>
          <a:ext cx="42957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2276475</xdr:colOff>
      <xdr:row>197</xdr:row>
      <xdr:rowOff>66675</xdr:rowOff>
    </xdr:from>
    <xdr:to>
      <xdr:col>4</xdr:col>
      <xdr:colOff>247650</xdr:colOff>
      <xdr:row>199</xdr:row>
      <xdr:rowOff>161925</xdr:rowOff>
    </xdr:to>
    <xdr:pic>
      <xdr:nvPicPr>
        <xdr:cNvPr id="10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276475" y="70014465"/>
          <a:ext cx="42957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2314575</xdr:colOff>
      <xdr:row>248</xdr:row>
      <xdr:rowOff>66675</xdr:rowOff>
    </xdr:from>
    <xdr:to>
      <xdr:col>4</xdr:col>
      <xdr:colOff>285750</xdr:colOff>
      <xdr:row>249</xdr:row>
      <xdr:rowOff>352425</xdr:rowOff>
    </xdr:to>
    <xdr:pic>
      <xdr:nvPicPr>
        <xdr:cNvPr id="1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314575" y="87702390"/>
          <a:ext cx="42957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2428875</xdr:colOff>
      <xdr:row>296</xdr:row>
      <xdr:rowOff>0</xdr:rowOff>
    </xdr:from>
    <xdr:to>
      <xdr:col>4</xdr:col>
      <xdr:colOff>400050</xdr:colOff>
      <xdr:row>297</xdr:row>
      <xdr:rowOff>285750</xdr:rowOff>
    </xdr:to>
    <xdr:pic>
      <xdr:nvPicPr>
        <xdr:cNvPr id="14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428875" y="105009315"/>
          <a:ext cx="42957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2628900</xdr:colOff>
      <xdr:row>348</xdr:row>
      <xdr:rowOff>47625</xdr:rowOff>
    </xdr:from>
    <xdr:to>
      <xdr:col>4</xdr:col>
      <xdr:colOff>600075</xdr:colOff>
      <xdr:row>349</xdr:row>
      <xdr:rowOff>333375</xdr:rowOff>
    </xdr:to>
    <xdr:pic>
      <xdr:nvPicPr>
        <xdr:cNvPr id="16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28900" y="123478290"/>
          <a:ext cx="42957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2428875</xdr:colOff>
      <xdr:row>399</xdr:row>
      <xdr:rowOff>47625</xdr:rowOff>
    </xdr:from>
    <xdr:to>
      <xdr:col>4</xdr:col>
      <xdr:colOff>400050</xdr:colOff>
      <xdr:row>400</xdr:row>
      <xdr:rowOff>333375</xdr:rowOff>
    </xdr:to>
    <xdr:pic>
      <xdr:nvPicPr>
        <xdr:cNvPr id="18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428875" y="141632940"/>
          <a:ext cx="42957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2476500</xdr:colOff>
      <xdr:row>448</xdr:row>
      <xdr:rowOff>19050</xdr:rowOff>
    </xdr:from>
    <xdr:to>
      <xdr:col>4</xdr:col>
      <xdr:colOff>447675</xdr:colOff>
      <xdr:row>449</xdr:row>
      <xdr:rowOff>304800</xdr:rowOff>
    </xdr:to>
    <xdr:pic>
      <xdr:nvPicPr>
        <xdr:cNvPr id="20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476500" y="159339915"/>
          <a:ext cx="42957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1800225</xdr:colOff>
      <xdr:row>4</xdr:row>
      <xdr:rowOff>200025</xdr:rowOff>
    </xdr:to>
    <xdr:pic>
      <xdr:nvPicPr>
        <xdr:cNvPr id="22" name="Рисунок 21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4825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1800225</xdr:colOff>
      <xdr:row>54</xdr:row>
      <xdr:rowOff>38100</xdr:rowOff>
    </xdr:to>
    <xdr:pic>
      <xdr:nvPicPr>
        <xdr:cNvPr id="23" name="Рисунок 22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21250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0</xdr:col>
      <xdr:colOff>1800225</xdr:colOff>
      <xdr:row>100</xdr:row>
      <xdr:rowOff>352425</xdr:rowOff>
    </xdr:to>
    <xdr:pic>
      <xdr:nvPicPr>
        <xdr:cNvPr id="24" name="Рисунок 23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937700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147</xdr:row>
      <xdr:rowOff>0</xdr:rowOff>
    </xdr:from>
    <xdr:to>
      <xdr:col>0</xdr:col>
      <xdr:colOff>1800225</xdr:colOff>
      <xdr:row>150</xdr:row>
      <xdr:rowOff>66675</xdr:rowOff>
    </xdr:to>
    <xdr:pic>
      <xdr:nvPicPr>
        <xdr:cNvPr id="26" name="Рисунок 25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530375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198</xdr:row>
      <xdr:rowOff>0</xdr:rowOff>
    </xdr:from>
    <xdr:to>
      <xdr:col>0</xdr:col>
      <xdr:colOff>1800225</xdr:colOff>
      <xdr:row>201</xdr:row>
      <xdr:rowOff>209550</xdr:rowOff>
    </xdr:to>
    <xdr:pic>
      <xdr:nvPicPr>
        <xdr:cNvPr id="27" name="Рисунок 26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170675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249</xdr:row>
      <xdr:rowOff>0</xdr:rowOff>
    </xdr:from>
    <xdr:to>
      <xdr:col>0</xdr:col>
      <xdr:colOff>1800225</xdr:colOff>
      <xdr:row>251</xdr:row>
      <xdr:rowOff>314325</xdr:rowOff>
    </xdr:to>
    <xdr:pic>
      <xdr:nvPicPr>
        <xdr:cNvPr id="28" name="Рисунок 27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944325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</xdr:colOff>
      <xdr:row>296</xdr:row>
      <xdr:rowOff>285750</xdr:rowOff>
    </xdr:from>
    <xdr:to>
      <xdr:col>0</xdr:col>
      <xdr:colOff>1885950</xdr:colOff>
      <xdr:row>300</xdr:row>
      <xdr:rowOff>47625</xdr:rowOff>
    </xdr:to>
    <xdr:pic>
      <xdr:nvPicPr>
        <xdr:cNvPr id="29" name="Рисунок 28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05241725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348</xdr:row>
      <xdr:rowOff>0</xdr:rowOff>
    </xdr:from>
    <xdr:to>
      <xdr:col>0</xdr:col>
      <xdr:colOff>1800225</xdr:colOff>
      <xdr:row>350</xdr:row>
      <xdr:rowOff>314325</xdr:rowOff>
    </xdr:to>
    <xdr:pic>
      <xdr:nvPicPr>
        <xdr:cNvPr id="31" name="Рисунок 30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377325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399</xdr:row>
      <xdr:rowOff>266700</xdr:rowOff>
    </xdr:from>
    <xdr:to>
      <xdr:col>0</xdr:col>
      <xdr:colOff>1866900</xdr:colOff>
      <xdr:row>402</xdr:row>
      <xdr:rowOff>219075</xdr:rowOff>
    </xdr:to>
    <xdr:pic>
      <xdr:nvPicPr>
        <xdr:cNvPr id="32" name="Рисунок 31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41798675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449</xdr:row>
      <xdr:rowOff>0</xdr:rowOff>
    </xdr:from>
    <xdr:to>
      <xdr:col>0</xdr:col>
      <xdr:colOff>1800225</xdr:colOff>
      <xdr:row>452</xdr:row>
      <xdr:rowOff>123825</xdr:rowOff>
    </xdr:to>
    <xdr:pic>
      <xdr:nvPicPr>
        <xdr:cNvPr id="33" name="Рисунок 32" descr="C:\Users\Мальцева\Downloads\-1x-1xHQ_176587533950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9572325"/>
          <a:ext cx="18002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-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1272"/>
  <sheetViews>
    <sheetView topLeftCell="A4" zoomScale="80" zoomScaleNormal="80" zoomScaleSheetLayoutView="80" workbookViewId="0">
      <selection activeCell="B1276" sqref="B1276"/>
    </sheetView>
  </sheetViews>
  <sheetFormatPr defaultColWidth="9" defaultRowHeight="27.95" customHeight="1"/>
  <cols>
    <col min="1" max="1" width="61.85546875" style="36" customWidth="1"/>
    <col min="2" max="2" width="15.140625" style="36" customWidth="1"/>
    <col min="3" max="3" width="12.42578125" style="36" customWidth="1"/>
    <col min="4" max="4" width="11.42578125" style="36" customWidth="1"/>
    <col min="5" max="5" width="9.7109375" style="36" customWidth="1"/>
    <col min="6" max="6" width="11.85546875" style="36" customWidth="1"/>
    <col min="7" max="7" width="12.42578125" style="36" customWidth="1"/>
    <col min="8" max="8" width="15.140625" style="37" customWidth="1"/>
    <col min="9" max="9" width="7.5703125" style="36" hidden="1" customWidth="1"/>
    <col min="10" max="40" width="9.140625" style="37" customWidth="1"/>
    <col min="41" max="244" width="9.140625" style="36" customWidth="1"/>
  </cols>
  <sheetData>
    <row r="1" spans="1:40" ht="39.75" customHeight="1">
      <c r="A1" s="629" t="s">
        <v>0</v>
      </c>
      <c r="B1" s="630"/>
      <c r="C1" s="630"/>
      <c r="D1" s="630"/>
      <c r="E1" s="630"/>
      <c r="F1" s="630"/>
      <c r="G1" s="630"/>
      <c r="H1" s="630"/>
      <c r="I1" s="46"/>
    </row>
    <row r="2" spans="1:40" s="240" customFormat="1" ht="27.95" customHeight="1">
      <c r="A2" s="631" t="s">
        <v>278</v>
      </c>
      <c r="B2" s="632"/>
      <c r="C2" s="632"/>
      <c r="D2" s="632"/>
      <c r="E2" s="632"/>
      <c r="F2" s="632"/>
      <c r="G2" s="632"/>
      <c r="H2" s="632"/>
      <c r="I2" s="299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</row>
    <row r="3" spans="1:40" ht="48.95" customHeight="1">
      <c r="A3" s="633" t="s">
        <v>1</v>
      </c>
      <c r="B3" s="633"/>
      <c r="C3" s="633"/>
      <c r="D3" s="633"/>
      <c r="E3" s="633"/>
      <c r="F3" s="633"/>
      <c r="G3" s="633"/>
      <c r="H3" s="633"/>
      <c r="I3" s="633"/>
    </row>
    <row r="4" spans="1:40" s="34" customFormat="1" ht="27.95" customHeight="1">
      <c r="A4" s="634" t="s">
        <v>2</v>
      </c>
      <c r="B4" s="635"/>
      <c r="C4" s="635"/>
      <c r="D4" s="635"/>
      <c r="E4" s="635"/>
      <c r="F4" s="635"/>
      <c r="G4" s="635"/>
      <c r="H4" s="635"/>
      <c r="I4" s="50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</row>
    <row r="5" spans="1:40" ht="27.95" customHeight="1">
      <c r="A5" s="513" t="s">
        <v>3</v>
      </c>
      <c r="B5" s="614" t="s">
        <v>4</v>
      </c>
      <c r="C5" s="614" t="s">
        <v>5</v>
      </c>
      <c r="D5" s="513" t="s">
        <v>6</v>
      </c>
      <c r="E5" s="513"/>
      <c r="F5" s="513"/>
      <c r="G5" s="513"/>
      <c r="H5" s="513"/>
      <c r="I5" s="52"/>
    </row>
    <row r="6" spans="1:40" ht="27.95" customHeight="1">
      <c r="A6" s="513"/>
      <c r="B6" s="614"/>
      <c r="C6" s="614"/>
      <c r="D6" s="615" t="s">
        <v>7</v>
      </c>
      <c r="E6" s="513" t="s">
        <v>8</v>
      </c>
      <c r="F6" s="513" t="s">
        <v>9</v>
      </c>
      <c r="G6" s="513" t="s">
        <v>10</v>
      </c>
      <c r="H6" s="616" t="s">
        <v>11</v>
      </c>
      <c r="I6" s="52"/>
    </row>
    <row r="7" spans="1:40" ht="27.95" customHeight="1">
      <c r="A7" s="513"/>
      <c r="B7" s="614"/>
      <c r="C7" s="614"/>
      <c r="D7" s="615"/>
      <c r="E7" s="513"/>
      <c r="F7" s="513"/>
      <c r="G7" s="513"/>
      <c r="H7" s="616"/>
      <c r="I7" s="52"/>
    </row>
    <row r="8" spans="1:40" ht="27.95" customHeight="1">
      <c r="A8" s="552" t="s">
        <v>12</v>
      </c>
      <c r="B8" s="553"/>
      <c r="C8" s="553"/>
      <c r="D8" s="553"/>
      <c r="E8" s="553"/>
      <c r="F8" s="553"/>
      <c r="G8" s="553"/>
      <c r="H8" s="553"/>
      <c r="I8" s="52"/>
    </row>
    <row r="9" spans="1:40" ht="30.75" customHeight="1">
      <c r="A9" s="561" t="s">
        <v>13</v>
      </c>
      <c r="B9" s="562"/>
      <c r="C9" s="563"/>
      <c r="D9" s="56" t="s">
        <v>14</v>
      </c>
      <c r="E9" s="57">
        <v>1.48</v>
      </c>
      <c r="F9" s="57">
        <v>6.17</v>
      </c>
      <c r="G9" s="57">
        <v>9.1300000000000008</v>
      </c>
      <c r="H9" s="58">
        <v>73</v>
      </c>
      <c r="I9" s="52"/>
    </row>
    <row r="10" spans="1:40" ht="27.75" customHeight="1">
      <c r="A10" s="242" t="s">
        <v>15</v>
      </c>
      <c r="B10" s="243">
        <f>C10</f>
        <v>20</v>
      </c>
      <c r="C10" s="243">
        <v>20</v>
      </c>
      <c r="D10" s="146"/>
      <c r="E10" s="244"/>
      <c r="F10" s="244"/>
      <c r="G10" s="244"/>
      <c r="H10" s="244">
        <v>175</v>
      </c>
      <c r="I10" s="52"/>
    </row>
    <row r="11" spans="1:40" ht="27.75" customHeight="1">
      <c r="A11" s="245" t="s">
        <v>16</v>
      </c>
      <c r="B11" s="243">
        <f>C11</f>
        <v>5</v>
      </c>
      <c r="C11" s="243">
        <v>5</v>
      </c>
      <c r="D11" s="146"/>
      <c r="E11" s="244"/>
      <c r="F11" s="244"/>
      <c r="G11" s="244"/>
      <c r="H11" s="244"/>
      <c r="I11" s="52"/>
    </row>
    <row r="12" spans="1:40" ht="27.75" customHeight="1">
      <c r="A12" s="595" t="s">
        <v>17</v>
      </c>
      <c r="B12" s="596"/>
      <c r="C12" s="597"/>
      <c r="D12" s="56" t="s">
        <v>18</v>
      </c>
      <c r="E12" s="61">
        <v>2.64</v>
      </c>
      <c r="F12" s="61">
        <v>5.0599999999999996</v>
      </c>
      <c r="G12" s="61">
        <v>20.29</v>
      </c>
      <c r="H12" s="61">
        <v>161</v>
      </c>
      <c r="I12" s="52"/>
    </row>
    <row r="13" spans="1:40" ht="27.75" customHeight="1">
      <c r="A13" s="246" t="s">
        <v>19</v>
      </c>
      <c r="B13" s="243">
        <f t="shared" ref="B13:B18" si="0">C13</f>
        <v>24</v>
      </c>
      <c r="C13" s="243">
        <v>24</v>
      </c>
      <c r="D13" s="247"/>
      <c r="E13" s="247"/>
      <c r="F13" s="247"/>
      <c r="G13" s="247"/>
      <c r="H13" s="247"/>
      <c r="I13" s="52"/>
    </row>
    <row r="14" spans="1:40" ht="27.75" customHeight="1">
      <c r="A14" s="246" t="s">
        <v>20</v>
      </c>
      <c r="B14" s="243">
        <f t="shared" si="0"/>
        <v>23</v>
      </c>
      <c r="C14" s="243">
        <v>23</v>
      </c>
      <c r="D14" s="247"/>
      <c r="E14" s="247"/>
      <c r="F14" s="247"/>
      <c r="G14" s="247"/>
      <c r="H14" s="247"/>
      <c r="I14" s="52"/>
    </row>
    <row r="15" spans="1:40" ht="27.75" customHeight="1">
      <c r="A15" s="248" t="s">
        <v>21</v>
      </c>
      <c r="B15" s="243">
        <f t="shared" si="0"/>
        <v>89</v>
      </c>
      <c r="C15" s="249">
        <v>89</v>
      </c>
      <c r="D15" s="247"/>
      <c r="E15" s="247"/>
      <c r="F15" s="247"/>
      <c r="G15" s="247"/>
      <c r="H15" s="247"/>
      <c r="I15" s="52"/>
    </row>
    <row r="16" spans="1:40" ht="27.75" customHeight="1">
      <c r="A16" s="250" t="s">
        <v>22</v>
      </c>
      <c r="B16" s="243">
        <f t="shared" si="0"/>
        <v>98</v>
      </c>
      <c r="C16" s="249">
        <v>98</v>
      </c>
      <c r="D16" s="247"/>
      <c r="E16" s="247"/>
      <c r="F16" s="247"/>
      <c r="G16" s="247"/>
      <c r="H16" s="247"/>
      <c r="I16" s="52"/>
    </row>
    <row r="17" spans="1:40" ht="27.75" customHeight="1">
      <c r="A17" s="250" t="s">
        <v>23</v>
      </c>
      <c r="B17" s="243">
        <f t="shared" si="0"/>
        <v>0.28999999999999998</v>
      </c>
      <c r="C17" s="249">
        <v>0.28999999999999998</v>
      </c>
      <c r="D17" s="247"/>
      <c r="E17" s="247"/>
      <c r="F17" s="247"/>
      <c r="G17" s="247"/>
      <c r="H17" s="247"/>
      <c r="I17" s="52"/>
    </row>
    <row r="18" spans="1:40" ht="27.75" customHeight="1">
      <c r="A18" s="251" t="s">
        <v>16</v>
      </c>
      <c r="B18" s="243">
        <f t="shared" si="0"/>
        <v>2.5</v>
      </c>
      <c r="C18" s="243">
        <v>2.5</v>
      </c>
      <c r="D18" s="247"/>
      <c r="E18" s="247"/>
      <c r="F18" s="247"/>
      <c r="G18" s="247"/>
      <c r="H18" s="247"/>
      <c r="I18" s="52"/>
    </row>
    <row r="19" spans="1:40" s="35" customFormat="1" ht="27.75" customHeight="1">
      <c r="A19" s="564" t="s">
        <v>24</v>
      </c>
      <c r="B19" s="564"/>
      <c r="C19" s="564"/>
      <c r="D19" s="64" t="s">
        <v>25</v>
      </c>
      <c r="E19" s="58">
        <v>0.66</v>
      </c>
      <c r="F19" s="58">
        <v>0.38</v>
      </c>
      <c r="G19" s="58">
        <v>14.25</v>
      </c>
      <c r="H19" s="58">
        <v>85</v>
      </c>
      <c r="I19" s="302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</row>
    <row r="20" spans="1:40" ht="27.75" customHeight="1">
      <c r="A20" s="598" t="s">
        <v>26</v>
      </c>
      <c r="B20" s="598"/>
      <c r="C20" s="598"/>
      <c r="D20" s="64" t="s">
        <v>18</v>
      </c>
      <c r="E20" s="61">
        <v>0.01</v>
      </c>
      <c r="F20" s="61">
        <v>0</v>
      </c>
      <c r="G20" s="61">
        <v>5.98</v>
      </c>
      <c r="H20" s="61">
        <v>39.979999999999997</v>
      </c>
      <c r="I20" s="52"/>
    </row>
    <row r="21" spans="1:40" ht="27.75" customHeight="1">
      <c r="A21" s="252" t="s">
        <v>27</v>
      </c>
      <c r="B21" s="197">
        <f>C21</f>
        <v>1</v>
      </c>
      <c r="C21" s="197">
        <v>1</v>
      </c>
      <c r="D21" s="253"/>
      <c r="E21" s="197"/>
      <c r="F21" s="197"/>
      <c r="G21" s="197"/>
      <c r="H21" s="198"/>
      <c r="I21" s="52"/>
    </row>
    <row r="22" spans="1:40" ht="27.75" customHeight="1">
      <c r="A22" s="252" t="s">
        <v>28</v>
      </c>
      <c r="B22" s="197">
        <f>C22</f>
        <v>205</v>
      </c>
      <c r="C22" s="197">
        <v>205</v>
      </c>
      <c r="D22" s="253"/>
      <c r="E22" s="197"/>
      <c r="F22" s="197"/>
      <c r="G22" s="197"/>
      <c r="H22" s="198"/>
      <c r="I22" s="52"/>
    </row>
    <row r="23" spans="1:40" ht="27.75" customHeight="1">
      <c r="A23" s="67" t="s">
        <v>15</v>
      </c>
      <c r="B23" s="254"/>
      <c r="C23" s="255"/>
      <c r="D23" s="24">
        <v>40</v>
      </c>
      <c r="E23" s="57">
        <v>2.2400000000000002</v>
      </c>
      <c r="F23" s="68">
        <v>0.44</v>
      </c>
      <c r="G23" s="68">
        <v>23.16</v>
      </c>
      <c r="H23" s="61">
        <v>55.25</v>
      </c>
      <c r="I23" s="69"/>
    </row>
    <row r="24" spans="1:40" ht="27.75" customHeight="1">
      <c r="A24" s="506" t="s">
        <v>29</v>
      </c>
      <c r="B24" s="506"/>
      <c r="C24" s="506"/>
      <c r="D24" s="71">
        <v>557</v>
      </c>
      <c r="E24" s="70">
        <f>E23+E20+E19+E12+E9</f>
        <v>7.0300000000000011</v>
      </c>
      <c r="F24" s="70">
        <f>F9+F12+F19+F20+F23</f>
        <v>12.05</v>
      </c>
      <c r="G24" s="70">
        <f>G9+G12+G19+G20+G23</f>
        <v>72.81</v>
      </c>
      <c r="H24" s="70">
        <f>H23+H20+H19+H12+H9</f>
        <v>414.23</v>
      </c>
      <c r="I24" s="72"/>
    </row>
    <row r="25" spans="1:40" s="36" customFormat="1" ht="27.75" customHeight="1">
      <c r="A25" s="552" t="s">
        <v>30</v>
      </c>
      <c r="B25" s="553"/>
      <c r="C25" s="553"/>
      <c r="D25" s="553"/>
      <c r="E25" s="553"/>
      <c r="F25" s="553"/>
      <c r="G25" s="553"/>
      <c r="H25" s="553"/>
      <c r="I25" s="73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</row>
    <row r="26" spans="1:40" s="36" customFormat="1" ht="27.75" customHeight="1">
      <c r="A26" s="74" t="s">
        <v>31</v>
      </c>
      <c r="B26" s="256"/>
      <c r="C26" s="257"/>
      <c r="D26" s="75">
        <v>250</v>
      </c>
      <c r="E26" s="54">
        <v>11.72</v>
      </c>
      <c r="F26" s="54">
        <v>16.510000000000002</v>
      </c>
      <c r="G26" s="54">
        <v>3.02</v>
      </c>
      <c r="H26" s="54">
        <v>207.7</v>
      </c>
      <c r="I26" s="73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</row>
    <row r="27" spans="1:40" s="36" customFormat="1" ht="27.75" customHeight="1">
      <c r="A27" s="258" t="s">
        <v>32</v>
      </c>
      <c r="B27" s="259">
        <f>C27*1.45</f>
        <v>70.759999999999991</v>
      </c>
      <c r="C27" s="259">
        <f>C28*1.22</f>
        <v>48.8</v>
      </c>
      <c r="D27" s="75"/>
      <c r="E27" s="54"/>
      <c r="F27" s="54"/>
      <c r="G27" s="54"/>
      <c r="H27" s="54"/>
      <c r="I27" s="73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</row>
    <row r="28" spans="1:40" s="36" customFormat="1" ht="27.75" customHeight="1">
      <c r="A28" s="260" t="s">
        <v>33</v>
      </c>
      <c r="B28" s="259"/>
      <c r="C28" s="23">
        <v>40</v>
      </c>
      <c r="D28" s="257"/>
      <c r="E28" s="54"/>
      <c r="F28" s="54"/>
      <c r="G28" s="54"/>
      <c r="H28" s="54"/>
      <c r="I28" s="73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</row>
    <row r="29" spans="1:40" s="36" customFormat="1" ht="27.75" customHeight="1">
      <c r="A29" s="261" t="s">
        <v>34</v>
      </c>
      <c r="B29" s="259">
        <f>C29*1.05</f>
        <v>22.837500000000002</v>
      </c>
      <c r="C29" s="259">
        <f>C30*1.45</f>
        <v>21.75</v>
      </c>
      <c r="D29" s="257"/>
      <c r="E29" s="54"/>
      <c r="F29" s="54"/>
      <c r="G29" s="54"/>
      <c r="H29" s="54"/>
      <c r="I29" s="73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</row>
    <row r="30" spans="1:40" s="36" customFormat="1" ht="27.75" customHeight="1">
      <c r="A30" s="260" t="s">
        <v>35</v>
      </c>
      <c r="B30" s="259"/>
      <c r="C30" s="23">
        <v>15</v>
      </c>
      <c r="D30" s="257"/>
      <c r="E30" s="54"/>
      <c r="F30" s="54"/>
      <c r="G30" s="54"/>
      <c r="H30" s="54"/>
      <c r="I30" s="73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</row>
    <row r="31" spans="1:40" s="36" customFormat="1" ht="27.75" customHeight="1">
      <c r="A31" s="262" t="s">
        <v>36</v>
      </c>
      <c r="B31" s="254">
        <f>C31*1.18999999999999</f>
        <v>20.22999999999983</v>
      </c>
      <c r="C31" s="254">
        <v>17</v>
      </c>
      <c r="D31" s="257"/>
      <c r="E31" s="40"/>
      <c r="F31" s="40"/>
      <c r="G31" s="40"/>
      <c r="H31" s="212"/>
      <c r="I31" s="73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</row>
    <row r="32" spans="1:40" s="36" customFormat="1" ht="27.75" customHeight="1">
      <c r="A32" s="263" t="s">
        <v>37</v>
      </c>
      <c r="B32" s="264">
        <f>C32*1.89999999999999</f>
        <v>28.499999999999847</v>
      </c>
      <c r="C32" s="249">
        <v>15</v>
      </c>
      <c r="D32" s="257"/>
      <c r="E32" s="40"/>
      <c r="F32" s="40"/>
      <c r="G32" s="40"/>
      <c r="H32" s="212"/>
      <c r="I32" s="73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</row>
    <row r="33" spans="1:40" s="36" customFormat="1" ht="27.75" customHeight="1">
      <c r="A33" s="263" t="s">
        <v>38</v>
      </c>
      <c r="B33" s="249">
        <f t="shared" ref="B33:B34" si="1">C33</f>
        <v>5</v>
      </c>
      <c r="C33" s="249">
        <v>5</v>
      </c>
      <c r="D33" s="257"/>
      <c r="E33" s="40"/>
      <c r="F33" s="40"/>
      <c r="G33" s="40"/>
      <c r="H33" s="212"/>
      <c r="I33" s="73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</row>
    <row r="34" spans="1:40" s="36" customFormat="1" ht="27.75" customHeight="1">
      <c r="A34" s="263" t="s">
        <v>39</v>
      </c>
      <c r="B34" s="249">
        <f t="shared" si="1"/>
        <v>5</v>
      </c>
      <c r="C34" s="249">
        <v>5</v>
      </c>
      <c r="D34" s="257"/>
      <c r="E34" s="40"/>
      <c r="F34" s="40"/>
      <c r="G34" s="40"/>
      <c r="H34" s="212"/>
      <c r="I34" s="73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</row>
    <row r="35" spans="1:40" s="36" customFormat="1" ht="27.75" customHeight="1">
      <c r="A35" s="263" t="s">
        <v>40</v>
      </c>
      <c r="B35" s="249">
        <f>C35*1.13999999999999</f>
        <v>1.2539999999999889</v>
      </c>
      <c r="C35" s="249">
        <v>1.1000000000000001</v>
      </c>
      <c r="D35" s="257"/>
      <c r="E35" s="40"/>
      <c r="F35" s="40"/>
      <c r="G35" s="40"/>
      <c r="H35" s="212"/>
      <c r="I35" s="73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</row>
    <row r="36" spans="1:40" s="36" customFormat="1" ht="27.75" customHeight="1">
      <c r="A36" s="263" t="s">
        <v>28</v>
      </c>
      <c r="B36" s="249">
        <f t="shared" ref="B36:B37" si="2">C36</f>
        <v>220</v>
      </c>
      <c r="C36" s="249">
        <v>220</v>
      </c>
      <c r="D36" s="257"/>
      <c r="E36" s="40"/>
      <c r="F36" s="40"/>
      <c r="G36" s="40"/>
      <c r="H36" s="212"/>
      <c r="I36" s="73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</row>
    <row r="37" spans="1:40" s="36" customFormat="1" ht="27.75" customHeight="1">
      <c r="A37" s="250" t="s">
        <v>23</v>
      </c>
      <c r="B37" s="249">
        <f t="shared" si="2"/>
        <v>0.5</v>
      </c>
      <c r="C37" s="249">
        <v>0.5</v>
      </c>
      <c r="D37" s="257"/>
      <c r="E37" s="40"/>
      <c r="F37" s="40"/>
      <c r="G37" s="40"/>
      <c r="H37" s="212"/>
      <c r="I37" s="73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</row>
    <row r="38" spans="1:40" s="36" customFormat="1" ht="27.75" customHeight="1">
      <c r="A38" s="76" t="s">
        <v>41</v>
      </c>
      <c r="B38" s="265"/>
      <c r="C38" s="266"/>
      <c r="D38" s="77" t="s">
        <v>18</v>
      </c>
      <c r="E38" s="23">
        <v>3.69</v>
      </c>
      <c r="F38" s="23">
        <v>10.77</v>
      </c>
      <c r="G38" s="23">
        <v>1.17</v>
      </c>
      <c r="H38" s="23">
        <v>116.58</v>
      </c>
      <c r="I38" s="73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</row>
    <row r="39" spans="1:40" s="36" customFormat="1" ht="27.75" customHeight="1">
      <c r="A39" s="267" t="s">
        <v>34</v>
      </c>
      <c r="B39" s="268">
        <f>C39*1.05</f>
        <v>73.499999999999474</v>
      </c>
      <c r="C39" s="268">
        <f>C40*1.39999999999999</f>
        <v>69.999999999999503</v>
      </c>
      <c r="D39" s="269"/>
      <c r="E39" s="270"/>
      <c r="F39" s="270"/>
      <c r="G39" s="270"/>
      <c r="H39" s="270"/>
      <c r="I39" s="73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</row>
    <row r="40" spans="1:40" s="36" customFormat="1" ht="27.75" customHeight="1">
      <c r="A40" s="271" t="s">
        <v>42</v>
      </c>
      <c r="B40" s="272"/>
      <c r="C40" s="273">
        <v>50</v>
      </c>
      <c r="D40" s="269"/>
      <c r="E40" s="270"/>
      <c r="F40" s="270"/>
      <c r="G40" s="270"/>
      <c r="H40" s="270"/>
      <c r="I40" s="73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</row>
    <row r="41" spans="1:40" s="36" customFormat="1" ht="27.75" customHeight="1">
      <c r="A41" s="274" t="s">
        <v>43</v>
      </c>
      <c r="B41" s="197">
        <f>C41</f>
        <v>140</v>
      </c>
      <c r="C41" s="197">
        <v>140</v>
      </c>
      <c r="D41" s="269"/>
      <c r="E41" s="270"/>
      <c r="F41" s="270"/>
      <c r="G41" s="270"/>
      <c r="H41" s="270"/>
      <c r="I41" s="73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</row>
    <row r="42" spans="1:40" s="36" customFormat="1" ht="27.75" customHeight="1">
      <c r="A42" s="275" t="s">
        <v>36</v>
      </c>
      <c r="B42" s="276">
        <f>1.18999999999999*C42</f>
        <v>14.874999999999874</v>
      </c>
      <c r="C42" s="276">
        <v>12.5</v>
      </c>
      <c r="D42" s="269"/>
      <c r="E42" s="270"/>
      <c r="F42" s="270"/>
      <c r="G42" s="270"/>
      <c r="H42" s="270"/>
      <c r="I42" s="73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</row>
    <row r="43" spans="1:40" s="36" customFormat="1" ht="27.75" customHeight="1">
      <c r="A43" s="277" t="s">
        <v>44</v>
      </c>
      <c r="B43" s="278">
        <f>C43*1.25</f>
        <v>25</v>
      </c>
      <c r="C43" s="279">
        <v>20</v>
      </c>
      <c r="D43" s="269"/>
      <c r="E43" s="270"/>
      <c r="F43" s="270"/>
      <c r="G43" s="270"/>
      <c r="H43" s="270"/>
      <c r="I43" s="73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</row>
    <row r="44" spans="1:40" s="36" customFormat="1" ht="27.75" customHeight="1">
      <c r="A44" s="277" t="s">
        <v>45</v>
      </c>
      <c r="B44" s="254">
        <f>C44*1.33</f>
        <v>26.6</v>
      </c>
      <c r="C44" s="254">
        <v>20</v>
      </c>
      <c r="D44" s="269"/>
      <c r="E44" s="270"/>
      <c r="F44" s="270"/>
      <c r="G44" s="270"/>
      <c r="H44" s="270"/>
      <c r="I44" s="73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</row>
    <row r="45" spans="1:40" s="36" customFormat="1" ht="27.75" customHeight="1">
      <c r="A45" s="280" t="s">
        <v>46</v>
      </c>
      <c r="B45" s="276">
        <f t="shared" ref="B45:B48" si="3">C45</f>
        <v>0.01</v>
      </c>
      <c r="C45" s="276">
        <v>0.01</v>
      </c>
      <c r="D45" s="269"/>
      <c r="E45" s="281"/>
      <c r="F45" s="281"/>
      <c r="G45" s="281"/>
      <c r="H45" s="281"/>
      <c r="I45" s="73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</row>
    <row r="46" spans="1:40" s="36" customFormat="1" ht="27.75" customHeight="1">
      <c r="A46" s="282" t="s">
        <v>47</v>
      </c>
      <c r="B46" s="249">
        <f t="shared" si="3"/>
        <v>7</v>
      </c>
      <c r="C46" s="276">
        <v>7</v>
      </c>
      <c r="D46" s="269"/>
      <c r="E46" s="281"/>
      <c r="F46" s="281"/>
      <c r="G46" s="281"/>
      <c r="H46" s="281"/>
      <c r="I46" s="73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</row>
    <row r="47" spans="1:40" s="36" customFormat="1" ht="27.75" customHeight="1">
      <c r="A47" s="250" t="s">
        <v>23</v>
      </c>
      <c r="B47" s="283">
        <f t="shared" si="3"/>
        <v>0.5</v>
      </c>
      <c r="C47" s="276">
        <v>0.5</v>
      </c>
      <c r="D47" s="269"/>
      <c r="E47" s="281"/>
      <c r="F47" s="281"/>
      <c r="G47" s="281"/>
      <c r="H47" s="281"/>
      <c r="I47" s="73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</row>
    <row r="48" spans="1:40" s="36" customFormat="1" ht="27.75" customHeight="1">
      <c r="A48" s="275" t="s">
        <v>39</v>
      </c>
      <c r="B48" s="276">
        <f t="shared" si="3"/>
        <v>5.38</v>
      </c>
      <c r="C48" s="276">
        <v>5.38</v>
      </c>
      <c r="D48" s="269"/>
      <c r="E48" s="281"/>
      <c r="F48" s="281"/>
      <c r="G48" s="281"/>
      <c r="H48" s="281"/>
      <c r="I48" s="73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</row>
    <row r="49" spans="1:40" s="36" customFormat="1" ht="27.75" customHeight="1">
      <c r="A49" s="284" t="s">
        <v>48</v>
      </c>
      <c r="B49" s="285">
        <f>C49*1.35</f>
        <v>1.0125000000000002</v>
      </c>
      <c r="C49" s="286">
        <v>0.75</v>
      </c>
      <c r="D49" s="269"/>
      <c r="E49" s="281"/>
      <c r="F49" s="281"/>
      <c r="G49" s="281"/>
      <c r="H49" s="281"/>
      <c r="I49" s="73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</row>
    <row r="50" spans="1:40" s="36" customFormat="1" ht="27.75" customHeight="1">
      <c r="A50" s="287" t="s">
        <v>49</v>
      </c>
      <c r="B50" s="288">
        <f>C50*1.2</f>
        <v>0.75600000000000001</v>
      </c>
      <c r="C50" s="288">
        <v>0.63</v>
      </c>
      <c r="D50" s="269"/>
      <c r="E50" s="281"/>
      <c r="F50" s="281"/>
      <c r="G50" s="281"/>
      <c r="H50" s="281"/>
      <c r="I50" s="73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</row>
    <row r="51" spans="1:40" s="36" customFormat="1" ht="27.75" customHeight="1">
      <c r="A51" s="289" t="s">
        <v>50</v>
      </c>
      <c r="B51" s="290">
        <f>C51</f>
        <v>0.05</v>
      </c>
      <c r="C51" s="290">
        <v>0.05</v>
      </c>
      <c r="D51" s="269"/>
      <c r="E51" s="281"/>
      <c r="F51" s="281"/>
      <c r="G51" s="281"/>
      <c r="H51" s="281"/>
      <c r="I51" s="73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</row>
    <row r="52" spans="1:40" s="36" customFormat="1" ht="27.75" customHeight="1">
      <c r="A52" s="291" t="s">
        <v>21</v>
      </c>
      <c r="B52" s="292">
        <f>C52</f>
        <v>10</v>
      </c>
      <c r="C52" s="292">
        <v>10</v>
      </c>
      <c r="D52" s="269"/>
      <c r="E52" s="281"/>
      <c r="F52" s="281"/>
      <c r="G52" s="281"/>
      <c r="H52" s="281"/>
      <c r="I52" s="73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</row>
    <row r="53" spans="1:40" s="36" customFormat="1" ht="27.75" customHeight="1">
      <c r="A53" s="78" t="s">
        <v>51</v>
      </c>
      <c r="B53" s="293"/>
      <c r="C53" s="294"/>
      <c r="D53" s="79">
        <v>200</v>
      </c>
      <c r="E53" s="23">
        <v>0.27</v>
      </c>
      <c r="F53" s="23">
        <v>0.09</v>
      </c>
      <c r="G53" s="23">
        <v>10.210000000000001</v>
      </c>
      <c r="H53" s="23">
        <v>44.14</v>
      </c>
      <c r="I53" s="73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</row>
    <row r="54" spans="1:40" s="36" customFormat="1" ht="27.75" customHeight="1">
      <c r="A54" s="295" t="s">
        <v>52</v>
      </c>
      <c r="B54" s="296">
        <f>C54</f>
        <v>30</v>
      </c>
      <c r="C54" s="296">
        <v>30</v>
      </c>
      <c r="D54" s="269"/>
      <c r="E54" s="281"/>
      <c r="F54" s="281"/>
      <c r="G54" s="281"/>
      <c r="H54" s="281"/>
      <c r="I54" s="73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</row>
    <row r="55" spans="1:40" s="36" customFormat="1" ht="27.75" customHeight="1">
      <c r="A55" s="277" t="s">
        <v>28</v>
      </c>
      <c r="B55" s="254">
        <f>C55</f>
        <v>215</v>
      </c>
      <c r="C55" s="254">
        <v>215</v>
      </c>
      <c r="D55" s="297"/>
      <c r="E55" s="281"/>
      <c r="F55" s="281"/>
      <c r="G55" s="281"/>
      <c r="H55" s="281"/>
      <c r="I55" s="73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</row>
    <row r="56" spans="1:40" s="36" customFormat="1" ht="27.75" customHeight="1">
      <c r="A56" s="67" t="s">
        <v>15</v>
      </c>
      <c r="B56" s="254"/>
      <c r="C56" s="255"/>
      <c r="D56" s="24">
        <v>40</v>
      </c>
      <c r="E56" s="57">
        <v>2.2400000000000002</v>
      </c>
      <c r="F56" s="68">
        <v>0.44</v>
      </c>
      <c r="G56" s="68">
        <v>23.16</v>
      </c>
      <c r="H56" s="61">
        <v>55.25</v>
      </c>
      <c r="I56" s="73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</row>
    <row r="57" spans="1:40" s="36" customFormat="1" ht="27.75" customHeight="1">
      <c r="A57" s="80"/>
      <c r="B57" s="298"/>
      <c r="C57" s="298"/>
      <c r="D57" s="79"/>
      <c r="E57" s="81"/>
      <c r="F57" s="81"/>
      <c r="G57" s="81"/>
      <c r="H57" s="81"/>
      <c r="I57" s="73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</row>
    <row r="58" spans="1:40" s="36" customFormat="1" ht="27.95" customHeight="1">
      <c r="A58" s="506" t="s">
        <v>29</v>
      </c>
      <c r="B58" s="506"/>
      <c r="C58" s="506"/>
      <c r="D58" s="71">
        <f>D57+D56+D53+D38+D26</f>
        <v>690</v>
      </c>
      <c r="E58" s="70">
        <f>E57+E56+E53+E38+E26</f>
        <v>17.920000000000002</v>
      </c>
      <c r="F58" s="70">
        <f>F57+F56+F53+F38+F26</f>
        <v>27.810000000000002</v>
      </c>
      <c r="G58" s="70">
        <f>G57+G56+G53+G38+G26</f>
        <v>37.560000000000009</v>
      </c>
      <c r="H58" s="70">
        <f>H57+H56+H53+H38+H26</f>
        <v>423.66999999999996</v>
      </c>
      <c r="I58" s="73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</row>
    <row r="59" spans="1:40" s="36" customFormat="1" ht="27.95" customHeight="1">
      <c r="A59" s="507" t="s">
        <v>53</v>
      </c>
      <c r="B59" s="508"/>
      <c r="C59" s="509"/>
      <c r="D59" s="83">
        <f>D58+D24</f>
        <v>1247</v>
      </c>
      <c r="E59" s="84">
        <f>E58+E24</f>
        <v>24.950000000000003</v>
      </c>
      <c r="F59" s="84">
        <f>F58+F24</f>
        <v>39.86</v>
      </c>
      <c r="G59" s="84">
        <f>G58+G24</f>
        <v>110.37</v>
      </c>
      <c r="H59" s="84">
        <f>H58+H24</f>
        <v>837.9</v>
      </c>
      <c r="I59" s="73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</row>
    <row r="60" spans="1:40" s="36" customFormat="1" ht="27.95" customHeight="1">
      <c r="A60" s="626" t="s">
        <v>54</v>
      </c>
      <c r="B60" s="626"/>
      <c r="C60" s="626"/>
      <c r="D60" s="626"/>
      <c r="E60" s="626"/>
      <c r="F60" s="626"/>
      <c r="G60" s="626"/>
      <c r="H60" s="626"/>
      <c r="I60" s="69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</row>
    <row r="61" spans="1:40" ht="27.95" customHeight="1">
      <c r="A61" s="513" t="s">
        <v>3</v>
      </c>
      <c r="B61" s="614" t="s">
        <v>4</v>
      </c>
      <c r="C61" s="614" t="s">
        <v>5</v>
      </c>
      <c r="D61" s="513" t="s">
        <v>6</v>
      </c>
      <c r="E61" s="513"/>
      <c r="F61" s="513"/>
      <c r="G61" s="513"/>
      <c r="H61" s="513"/>
      <c r="I61" s="85"/>
    </row>
    <row r="62" spans="1:40" ht="13.5" customHeight="1">
      <c r="A62" s="513"/>
      <c r="B62" s="614"/>
      <c r="C62" s="614"/>
      <c r="D62" s="615" t="s">
        <v>7</v>
      </c>
      <c r="E62" s="513" t="s">
        <v>8</v>
      </c>
      <c r="F62" s="513" t="s">
        <v>9</v>
      </c>
      <c r="G62" s="513" t="s">
        <v>10</v>
      </c>
      <c r="H62" s="54" t="s">
        <v>11</v>
      </c>
      <c r="I62" s="85"/>
    </row>
    <row r="63" spans="1:40" ht="27.75" customHeight="1">
      <c r="A63" s="513"/>
      <c r="B63" s="614"/>
      <c r="C63" s="614"/>
      <c r="D63" s="615"/>
      <c r="E63" s="513"/>
      <c r="F63" s="513"/>
      <c r="G63" s="513"/>
      <c r="H63" s="54"/>
      <c r="I63" s="85"/>
    </row>
    <row r="64" spans="1:40" ht="27.75" customHeight="1">
      <c r="A64" s="627" t="s">
        <v>12</v>
      </c>
      <c r="B64" s="628"/>
      <c r="C64" s="628"/>
      <c r="D64" s="628"/>
      <c r="E64" s="628"/>
      <c r="F64" s="628"/>
      <c r="G64" s="628"/>
      <c r="H64" s="628"/>
      <c r="I64" s="85"/>
    </row>
    <row r="65" spans="1:9" ht="27.75" customHeight="1">
      <c r="A65" s="86" t="s">
        <v>55</v>
      </c>
      <c r="B65" s="304"/>
      <c r="C65" s="58"/>
      <c r="D65" s="87">
        <v>60</v>
      </c>
      <c r="E65" s="58">
        <v>1.1666666666666701</v>
      </c>
      <c r="F65" s="58">
        <v>0.16666666666666699</v>
      </c>
      <c r="G65" s="58">
        <v>4.5</v>
      </c>
      <c r="H65" s="58">
        <v>23.8333333333333</v>
      </c>
      <c r="I65" s="85"/>
    </row>
    <row r="66" spans="1:9" ht="27.75" customHeight="1">
      <c r="A66" s="248" t="s">
        <v>56</v>
      </c>
      <c r="B66" s="190">
        <f>C66*1.05</f>
        <v>63</v>
      </c>
      <c r="C66" s="190">
        <v>60</v>
      </c>
      <c r="D66" s="61"/>
      <c r="E66" s="190"/>
      <c r="F66" s="190"/>
      <c r="G66" s="190"/>
      <c r="H66" s="190"/>
      <c r="I66" s="85"/>
    </row>
    <row r="67" spans="1:9" ht="30" customHeight="1">
      <c r="A67" s="544" t="s">
        <v>57</v>
      </c>
      <c r="B67" s="545"/>
      <c r="C67" s="546"/>
      <c r="D67" s="64" t="s">
        <v>279</v>
      </c>
      <c r="E67" s="54">
        <v>8.1333333333333293</v>
      </c>
      <c r="F67" s="54">
        <v>8.8000000000000007</v>
      </c>
      <c r="G67" s="54">
        <v>18.02</v>
      </c>
      <c r="H67" s="54">
        <v>166.777777777778</v>
      </c>
      <c r="I67" s="73"/>
    </row>
    <row r="68" spans="1:9" ht="30" customHeight="1">
      <c r="A68" s="305" t="s">
        <v>59</v>
      </c>
      <c r="B68" s="198">
        <f>C68*1.09</f>
        <v>43.6</v>
      </c>
      <c r="C68" s="198">
        <v>40</v>
      </c>
      <c r="D68" s="306"/>
      <c r="E68" s="54"/>
      <c r="F68" s="54"/>
      <c r="G68" s="198"/>
      <c r="H68" s="198"/>
      <c r="I68" s="321"/>
    </row>
    <row r="69" spans="1:9" ht="30" customHeight="1">
      <c r="A69" s="307" t="s">
        <v>60</v>
      </c>
      <c r="B69" s="198">
        <f>C69*1.1</f>
        <v>14.3</v>
      </c>
      <c r="C69" s="198">
        <v>13</v>
      </c>
      <c r="D69" s="306"/>
      <c r="E69" s="54"/>
      <c r="F69" s="54"/>
      <c r="G69" s="198"/>
      <c r="H69" s="198"/>
      <c r="I69" s="321"/>
    </row>
    <row r="70" spans="1:9" ht="30" customHeight="1">
      <c r="A70" s="274" t="s">
        <v>61</v>
      </c>
      <c r="B70" s="189">
        <f>C70*1.05</f>
        <v>17.850000000000001</v>
      </c>
      <c r="C70" s="189">
        <v>17</v>
      </c>
      <c r="D70" s="306"/>
      <c r="E70" s="54"/>
      <c r="F70" s="54"/>
      <c r="G70" s="198"/>
      <c r="H70" s="198"/>
      <c r="I70" s="69"/>
    </row>
    <row r="71" spans="1:9" ht="30" customHeight="1">
      <c r="A71" s="274" t="s">
        <v>28</v>
      </c>
      <c r="B71" s="189">
        <f t="shared" ref="B71" si="4">C71</f>
        <v>13</v>
      </c>
      <c r="C71" s="189">
        <v>13</v>
      </c>
      <c r="D71" s="306"/>
      <c r="E71" s="54"/>
      <c r="F71" s="54"/>
      <c r="G71" s="198"/>
      <c r="H71" s="198"/>
      <c r="I71" s="69"/>
    </row>
    <row r="72" spans="1:9" ht="30" customHeight="1">
      <c r="A72" s="274"/>
      <c r="B72" s="189"/>
      <c r="C72" s="189"/>
      <c r="D72" s="306"/>
      <c r="E72" s="54"/>
      <c r="F72" s="54"/>
      <c r="G72" s="198"/>
      <c r="H72" s="198"/>
      <c r="I72" s="321"/>
    </row>
    <row r="73" spans="1:9" ht="30" customHeight="1">
      <c r="A73" s="274" t="s">
        <v>36</v>
      </c>
      <c r="B73" s="189">
        <f>C73*1.09</f>
        <v>8.8290000000000006</v>
      </c>
      <c r="C73" s="189">
        <v>8.1</v>
      </c>
      <c r="D73" s="306"/>
      <c r="E73" s="54"/>
      <c r="F73" s="54"/>
      <c r="G73" s="198"/>
      <c r="H73" s="198"/>
      <c r="I73" s="321"/>
    </row>
    <row r="74" spans="1:9" ht="30" customHeight="1">
      <c r="A74" s="250" t="s">
        <v>23</v>
      </c>
      <c r="B74" s="198">
        <f t="shared" ref="B74:B76" si="5">C74</f>
        <v>0.2</v>
      </c>
      <c r="C74" s="198">
        <v>0.2</v>
      </c>
      <c r="D74" s="306"/>
      <c r="E74" s="54"/>
      <c r="F74" s="54"/>
      <c r="G74" s="198"/>
      <c r="H74" s="198"/>
      <c r="I74" s="321"/>
    </row>
    <row r="75" spans="1:9" ht="30" customHeight="1">
      <c r="A75" s="252" t="s">
        <v>62</v>
      </c>
      <c r="B75" s="197">
        <f t="shared" si="5"/>
        <v>2.7</v>
      </c>
      <c r="C75" s="197">
        <v>2.7</v>
      </c>
      <c r="D75" s="253"/>
      <c r="E75" s="197"/>
      <c r="F75" s="197"/>
      <c r="G75" s="197"/>
      <c r="H75" s="198"/>
      <c r="I75" s="69"/>
    </row>
    <row r="76" spans="1:9" ht="30" customHeight="1">
      <c r="A76" s="252" t="s">
        <v>63</v>
      </c>
      <c r="B76" s="197">
        <f t="shared" si="5"/>
        <v>5</v>
      </c>
      <c r="C76" s="197">
        <v>5</v>
      </c>
      <c r="D76" s="253"/>
      <c r="E76" s="51"/>
      <c r="F76" s="51"/>
      <c r="G76" s="197"/>
      <c r="H76" s="198"/>
      <c r="I76" s="69"/>
    </row>
    <row r="77" spans="1:9" ht="30" customHeight="1">
      <c r="A77" s="308" t="s">
        <v>64</v>
      </c>
      <c r="B77" s="51"/>
      <c r="C77" s="51">
        <f>SUM(C68:C76)</f>
        <v>99</v>
      </c>
      <c r="D77" s="253"/>
      <c r="E77" s="51"/>
      <c r="F77" s="51"/>
      <c r="G77" s="197"/>
      <c r="H77" s="198"/>
      <c r="I77" s="69"/>
    </row>
    <row r="78" spans="1:9" ht="30" customHeight="1">
      <c r="A78" s="252" t="s">
        <v>65</v>
      </c>
      <c r="B78" s="197">
        <f>C78</f>
        <v>1.5</v>
      </c>
      <c r="C78" s="197">
        <v>1.5</v>
      </c>
      <c r="D78" s="253"/>
      <c r="E78" s="51"/>
      <c r="F78" s="51"/>
      <c r="G78" s="197"/>
      <c r="H78" s="198"/>
      <c r="I78" s="69"/>
    </row>
    <row r="79" spans="1:9" ht="30" customHeight="1">
      <c r="A79" s="602" t="s">
        <v>66</v>
      </c>
      <c r="B79" s="603"/>
      <c r="C79" s="603"/>
      <c r="D79" s="603"/>
      <c r="E79" s="603"/>
      <c r="F79" s="603"/>
      <c r="G79" s="603"/>
      <c r="H79" s="603"/>
      <c r="I79" s="69"/>
    </row>
    <row r="80" spans="1:9" ht="30" customHeight="1">
      <c r="A80" s="89" t="s">
        <v>67</v>
      </c>
      <c r="B80" s="51"/>
      <c r="C80" s="51"/>
      <c r="D80" s="90">
        <v>90</v>
      </c>
      <c r="E80" s="51">
        <v>8.1333333333333293</v>
      </c>
      <c r="F80" s="51">
        <v>8.8000000000000007</v>
      </c>
      <c r="G80" s="51">
        <v>18.02</v>
      </c>
      <c r="H80" s="54">
        <v>166.777777777778</v>
      </c>
      <c r="I80" s="69"/>
    </row>
    <row r="81" spans="1:40" ht="30" customHeight="1">
      <c r="A81" s="252" t="s">
        <v>68</v>
      </c>
      <c r="B81" s="197">
        <f t="shared" ref="B81:B87" si="6">C81</f>
        <v>108</v>
      </c>
      <c r="C81" s="197">
        <v>108</v>
      </c>
      <c r="D81" s="90"/>
      <c r="E81" s="51"/>
      <c r="F81" s="51"/>
      <c r="G81" s="197"/>
      <c r="H81" s="198"/>
      <c r="I81" s="69"/>
    </row>
    <row r="82" spans="1:40" ht="30" customHeight="1">
      <c r="A82" s="252" t="s">
        <v>65</v>
      </c>
      <c r="B82" s="197">
        <f t="shared" si="6"/>
        <v>1.5</v>
      </c>
      <c r="C82" s="197">
        <v>1.5</v>
      </c>
      <c r="D82" s="90"/>
      <c r="E82" s="51"/>
      <c r="F82" s="51"/>
      <c r="G82" s="197"/>
      <c r="H82" s="198"/>
      <c r="I82" s="69"/>
    </row>
    <row r="83" spans="1:40" ht="30" customHeight="1">
      <c r="A83" s="524" t="s">
        <v>69</v>
      </c>
      <c r="B83" s="524"/>
      <c r="C83" s="524"/>
      <c r="D83" s="92">
        <v>150</v>
      </c>
      <c r="E83" s="57">
        <v>4.8</v>
      </c>
      <c r="F83" s="57">
        <v>6.75</v>
      </c>
      <c r="G83" s="57">
        <v>24.62</v>
      </c>
      <c r="H83" s="58">
        <v>200.46</v>
      </c>
      <c r="I83" s="69"/>
    </row>
    <row r="84" spans="1:40" ht="30" customHeight="1">
      <c r="A84" s="274" t="s">
        <v>70</v>
      </c>
      <c r="B84" s="189">
        <f t="shared" si="6"/>
        <v>55</v>
      </c>
      <c r="C84" s="189">
        <v>55</v>
      </c>
      <c r="D84" s="249"/>
      <c r="E84" s="189"/>
      <c r="F84" s="189"/>
      <c r="G84" s="189"/>
      <c r="H84" s="189"/>
      <c r="I84" s="69"/>
    </row>
    <row r="85" spans="1:40" ht="30" customHeight="1">
      <c r="A85" s="274" t="s">
        <v>28</v>
      </c>
      <c r="B85" s="189">
        <f t="shared" si="6"/>
        <v>106.67</v>
      </c>
      <c r="C85" s="189">
        <v>106.67</v>
      </c>
      <c r="D85" s="249"/>
      <c r="E85" s="189"/>
      <c r="F85" s="189"/>
      <c r="G85" s="189"/>
      <c r="H85" s="190"/>
      <c r="I85" s="69"/>
    </row>
    <row r="86" spans="1:40" ht="30" customHeight="1">
      <c r="A86" s="251" t="s">
        <v>39</v>
      </c>
      <c r="B86" s="189">
        <f t="shared" si="6"/>
        <v>3.67</v>
      </c>
      <c r="C86" s="189">
        <v>3.67</v>
      </c>
      <c r="D86" s="249"/>
      <c r="E86" s="189"/>
      <c r="F86" s="189"/>
      <c r="G86" s="189"/>
      <c r="H86" s="190"/>
      <c r="I86" s="69"/>
    </row>
    <row r="87" spans="1:40" ht="30" customHeight="1">
      <c r="A87" s="250" t="s">
        <v>23</v>
      </c>
      <c r="B87" s="197">
        <f t="shared" si="6"/>
        <v>0.33</v>
      </c>
      <c r="C87" s="197">
        <v>0.33</v>
      </c>
      <c r="D87" s="249"/>
      <c r="E87" s="197"/>
      <c r="F87" s="197"/>
      <c r="G87" s="197"/>
      <c r="H87" s="198"/>
      <c r="I87" s="69"/>
    </row>
    <row r="88" spans="1:40" ht="30" customHeight="1">
      <c r="A88" s="598" t="s">
        <v>26</v>
      </c>
      <c r="B88" s="598"/>
      <c r="C88" s="598"/>
      <c r="D88" s="64" t="s">
        <v>18</v>
      </c>
      <c r="E88" s="61">
        <v>0.01</v>
      </c>
      <c r="F88" s="61">
        <v>0</v>
      </c>
      <c r="G88" s="61">
        <v>5.98</v>
      </c>
      <c r="H88" s="61">
        <v>39.979999999999997</v>
      </c>
      <c r="I88" s="69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</row>
    <row r="89" spans="1:40" s="38" customFormat="1" ht="30" customHeight="1">
      <c r="A89" s="252" t="s">
        <v>27</v>
      </c>
      <c r="B89" s="197">
        <f>C89</f>
        <v>1</v>
      </c>
      <c r="C89" s="197">
        <v>1</v>
      </c>
      <c r="D89" s="253"/>
      <c r="E89" s="197"/>
      <c r="F89" s="197"/>
      <c r="G89" s="197"/>
      <c r="H89" s="198"/>
      <c r="I89" s="116"/>
      <c r="J89" s="144"/>
      <c r="K89" s="144"/>
      <c r="L89" s="144"/>
      <c r="M89" s="144"/>
      <c r="N89" s="144"/>
      <c r="O89" s="144"/>
      <c r="P89" s="144"/>
      <c r="Q89" s="144"/>
      <c r="R89" s="144"/>
      <c r="S89" s="144"/>
      <c r="T89" s="144"/>
      <c r="U89" s="144"/>
      <c r="V89" s="144"/>
      <c r="W89" s="144"/>
      <c r="X89" s="144"/>
      <c r="Y89" s="144"/>
      <c r="Z89" s="144"/>
      <c r="AA89" s="144"/>
      <c r="AB89" s="144"/>
      <c r="AC89" s="144"/>
      <c r="AD89" s="144"/>
      <c r="AE89" s="144"/>
      <c r="AF89" s="144"/>
      <c r="AG89" s="144"/>
      <c r="AH89" s="144"/>
      <c r="AI89" s="144"/>
      <c r="AJ89" s="144"/>
      <c r="AK89" s="144"/>
      <c r="AL89" s="144"/>
      <c r="AM89" s="144"/>
      <c r="AN89" s="144"/>
    </row>
    <row r="90" spans="1:40" s="38" customFormat="1" ht="30" customHeight="1">
      <c r="A90" s="252" t="s">
        <v>28</v>
      </c>
      <c r="B90" s="197">
        <f>C90</f>
        <v>205</v>
      </c>
      <c r="C90" s="197">
        <v>205</v>
      </c>
      <c r="D90" s="253"/>
      <c r="E90" s="197"/>
      <c r="F90" s="197"/>
      <c r="G90" s="197"/>
      <c r="H90" s="198"/>
      <c r="I90" s="116"/>
      <c r="J90" s="144"/>
      <c r="K90" s="144"/>
      <c r="L90" s="144"/>
      <c r="M90" s="144"/>
      <c r="N90" s="144"/>
      <c r="O90" s="144"/>
      <c r="P90" s="144"/>
      <c r="Q90" s="144"/>
      <c r="R90" s="144"/>
      <c r="S90" s="144"/>
      <c r="T90" s="144"/>
      <c r="U90" s="144"/>
      <c r="V90" s="144"/>
      <c r="W90" s="144"/>
      <c r="X90" s="144"/>
      <c r="Y90" s="144"/>
      <c r="Z90" s="144"/>
      <c r="AA90" s="144"/>
      <c r="AB90" s="144"/>
      <c r="AC90" s="144"/>
      <c r="AD90" s="144"/>
      <c r="AE90" s="144"/>
      <c r="AF90" s="144"/>
      <c r="AG90" s="144"/>
      <c r="AH90" s="144"/>
      <c r="AI90" s="144"/>
      <c r="AJ90" s="144"/>
      <c r="AK90" s="144"/>
      <c r="AL90" s="144"/>
      <c r="AM90" s="144"/>
      <c r="AN90" s="144"/>
    </row>
    <row r="91" spans="1:40" ht="30" customHeight="1">
      <c r="A91" s="67" t="s">
        <v>15</v>
      </c>
      <c r="B91" s="254"/>
      <c r="C91" s="255"/>
      <c r="D91" s="24">
        <v>40</v>
      </c>
      <c r="E91" s="57">
        <v>2.2400000000000002</v>
      </c>
      <c r="F91" s="68">
        <v>0.44</v>
      </c>
      <c r="G91" s="68">
        <v>23.16</v>
      </c>
      <c r="H91" s="61">
        <v>55.25</v>
      </c>
      <c r="I91" s="94"/>
    </row>
    <row r="92" spans="1:40" ht="30" customHeight="1">
      <c r="A92" s="506" t="s">
        <v>29</v>
      </c>
      <c r="B92" s="506"/>
      <c r="C92" s="506"/>
      <c r="D92" s="71"/>
      <c r="E92" s="70">
        <f>E91+E88+E83+E67+E65</f>
        <v>16.350000000000001</v>
      </c>
      <c r="F92" s="70">
        <f>F91+F88+F83+F80+F65</f>
        <v>16.15666666666667</v>
      </c>
      <c r="G92" s="70">
        <f>G91+G88+G83+G80+G65</f>
        <v>76.28</v>
      </c>
      <c r="H92" s="70">
        <f>H91+H88+H83+H67+H65</f>
        <v>486.30111111111131</v>
      </c>
      <c r="I92" s="72"/>
    </row>
    <row r="93" spans="1:40" ht="30" customHeight="1">
      <c r="A93" s="526" t="s">
        <v>30</v>
      </c>
      <c r="B93" s="527"/>
      <c r="C93" s="527"/>
      <c r="D93" s="527"/>
      <c r="E93" s="527"/>
      <c r="F93" s="527"/>
      <c r="G93" s="527"/>
      <c r="H93" s="527"/>
      <c r="I93" s="72"/>
    </row>
    <row r="94" spans="1:40" ht="30" customHeight="1">
      <c r="A94" s="66" t="s">
        <v>71</v>
      </c>
      <c r="B94" s="309"/>
      <c r="C94" s="309"/>
      <c r="D94" s="163">
        <v>60</v>
      </c>
      <c r="E94" s="58">
        <v>1.4166666666666701</v>
      </c>
      <c r="F94" s="58">
        <v>0.116666666666667</v>
      </c>
      <c r="G94" s="58">
        <v>24.183333333333302</v>
      </c>
      <c r="H94" s="58">
        <v>38.15</v>
      </c>
      <c r="I94" s="72"/>
    </row>
    <row r="95" spans="1:40" ht="30" customHeight="1">
      <c r="A95" s="307" t="s">
        <v>72</v>
      </c>
      <c r="B95" s="310">
        <f>C95*1.2</f>
        <v>72</v>
      </c>
      <c r="C95" s="310">
        <v>60</v>
      </c>
      <c r="D95" s="311"/>
      <c r="E95" s="54"/>
      <c r="F95" s="54"/>
      <c r="G95" s="54"/>
      <c r="H95" s="54"/>
      <c r="I95" s="72"/>
    </row>
    <row r="96" spans="1:40" ht="30" customHeight="1">
      <c r="A96" s="96" t="s">
        <v>73</v>
      </c>
      <c r="B96" s="312"/>
      <c r="C96" s="312"/>
      <c r="D96" s="97">
        <v>90</v>
      </c>
      <c r="E96" s="98">
        <v>14.9</v>
      </c>
      <c r="F96" s="98">
        <v>14.36</v>
      </c>
      <c r="G96" s="98">
        <v>20.41</v>
      </c>
      <c r="H96" s="98">
        <v>307.22000000000003</v>
      </c>
      <c r="I96" s="72"/>
    </row>
    <row r="97" spans="1:9" ht="30" customHeight="1">
      <c r="A97" s="267" t="s">
        <v>74</v>
      </c>
      <c r="B97" s="268">
        <f>C97*1.1</f>
        <v>55.000000000000007</v>
      </c>
      <c r="C97" s="268">
        <f>C98*1.25</f>
        <v>50</v>
      </c>
      <c r="D97" s="313"/>
      <c r="E97" s="227"/>
      <c r="F97" s="227"/>
      <c r="G97" s="227"/>
      <c r="H97" s="227"/>
      <c r="I97" s="72"/>
    </row>
    <row r="98" spans="1:9" ht="30" customHeight="1">
      <c r="A98" s="314" t="s">
        <v>75</v>
      </c>
      <c r="B98" s="227"/>
      <c r="C98" s="222">
        <v>40</v>
      </c>
      <c r="D98" s="313"/>
      <c r="E98" s="227"/>
      <c r="F98" s="227"/>
      <c r="G98" s="227"/>
      <c r="H98" s="227"/>
      <c r="I98" s="72"/>
    </row>
    <row r="99" spans="1:9" ht="30" customHeight="1">
      <c r="A99" s="284" t="s">
        <v>76</v>
      </c>
      <c r="B99" s="285">
        <f>C99</f>
        <v>5</v>
      </c>
      <c r="C99" s="285">
        <v>5</v>
      </c>
      <c r="D99" s="313"/>
      <c r="E99" s="227"/>
      <c r="F99" s="227"/>
      <c r="G99" s="227"/>
      <c r="H99" s="227"/>
      <c r="I99" s="72"/>
    </row>
    <row r="100" spans="1:9" ht="30" customHeight="1">
      <c r="A100" s="277" t="s">
        <v>36</v>
      </c>
      <c r="B100" s="254">
        <f>C100*1.18999999999999</f>
        <v>9.5199999999999196</v>
      </c>
      <c r="C100" s="254">
        <v>8</v>
      </c>
      <c r="D100" s="313"/>
      <c r="E100" s="222"/>
      <c r="F100" s="222"/>
      <c r="G100" s="222"/>
      <c r="H100" s="227"/>
      <c r="I100" s="72"/>
    </row>
    <row r="101" spans="1:9" ht="30" customHeight="1">
      <c r="A101" s="284" t="s">
        <v>77</v>
      </c>
      <c r="B101" s="254">
        <f t="shared" ref="B101:B104" si="7">C101</f>
        <v>2</v>
      </c>
      <c r="C101" s="254">
        <v>2</v>
      </c>
      <c r="D101" s="313"/>
      <c r="E101" s="227"/>
      <c r="F101" s="227"/>
      <c r="G101" s="227"/>
      <c r="H101" s="227"/>
      <c r="I101" s="72"/>
    </row>
    <row r="102" spans="1:9" ht="30" customHeight="1">
      <c r="A102" s="277" t="s">
        <v>39</v>
      </c>
      <c r="B102" s="254">
        <f t="shared" si="7"/>
        <v>3</v>
      </c>
      <c r="C102" s="254">
        <v>3</v>
      </c>
      <c r="D102" s="313"/>
      <c r="E102" s="222"/>
      <c r="F102" s="222"/>
      <c r="G102" s="222"/>
      <c r="H102" s="227"/>
      <c r="I102" s="72"/>
    </row>
    <row r="103" spans="1:9" ht="30" customHeight="1">
      <c r="A103" s="277" t="s">
        <v>28</v>
      </c>
      <c r="B103" s="254">
        <f t="shared" si="7"/>
        <v>60</v>
      </c>
      <c r="C103" s="254">
        <v>60</v>
      </c>
      <c r="D103" s="313"/>
      <c r="E103" s="222"/>
      <c r="F103" s="222"/>
      <c r="G103" s="222"/>
      <c r="H103" s="227"/>
      <c r="I103" s="72"/>
    </row>
    <row r="104" spans="1:9" ht="30" customHeight="1">
      <c r="A104" s="250" t="s">
        <v>23</v>
      </c>
      <c r="B104" s="283">
        <f t="shared" si="7"/>
        <v>0.3</v>
      </c>
      <c r="C104" s="268">
        <v>0.3</v>
      </c>
      <c r="D104" s="313"/>
      <c r="E104" s="54"/>
      <c r="F104" s="54"/>
      <c r="G104" s="54"/>
      <c r="H104" s="54"/>
      <c r="I104" s="72"/>
    </row>
    <row r="105" spans="1:9" ht="30" customHeight="1">
      <c r="A105" s="524" t="s">
        <v>69</v>
      </c>
      <c r="B105" s="524"/>
      <c r="C105" s="524"/>
      <c r="D105" s="92">
        <v>150</v>
      </c>
      <c r="E105" s="57">
        <v>4.8</v>
      </c>
      <c r="F105" s="57">
        <v>6.75</v>
      </c>
      <c r="G105" s="57">
        <v>24.62</v>
      </c>
      <c r="H105" s="58">
        <v>200.46</v>
      </c>
      <c r="I105" s="72"/>
    </row>
    <row r="106" spans="1:9" ht="30" customHeight="1">
      <c r="A106" s="274" t="s">
        <v>70</v>
      </c>
      <c r="B106" s="189">
        <f t="shared" ref="B106:B109" si="8">C106</f>
        <v>55</v>
      </c>
      <c r="C106" s="189">
        <v>55</v>
      </c>
      <c r="D106" s="249">
        <f>C106*150/180</f>
        <v>45.833333333333336</v>
      </c>
      <c r="E106" s="189"/>
      <c r="F106" s="189"/>
      <c r="G106" s="189"/>
      <c r="H106" s="189"/>
      <c r="I106" s="72"/>
    </row>
    <row r="107" spans="1:9" ht="30" customHeight="1">
      <c r="A107" s="274" t="s">
        <v>28</v>
      </c>
      <c r="B107" s="189">
        <f t="shared" si="8"/>
        <v>106.67</v>
      </c>
      <c r="C107" s="189">
        <v>106.67</v>
      </c>
      <c r="D107" s="249">
        <f t="shared" ref="D107:D109" si="9">C107*150/180</f>
        <v>88.891666666666666</v>
      </c>
      <c r="E107" s="189"/>
      <c r="F107" s="189"/>
      <c r="G107" s="189"/>
      <c r="H107" s="190"/>
      <c r="I107" s="72"/>
    </row>
    <row r="108" spans="1:9" ht="30" customHeight="1">
      <c r="A108" s="251" t="s">
        <v>39</v>
      </c>
      <c r="B108" s="189">
        <f t="shared" si="8"/>
        <v>3.67</v>
      </c>
      <c r="C108" s="189">
        <v>3.67</v>
      </c>
      <c r="D108" s="249">
        <f t="shared" si="9"/>
        <v>3.0583333333333331</v>
      </c>
      <c r="E108" s="189"/>
      <c r="F108" s="189"/>
      <c r="G108" s="189"/>
      <c r="H108" s="190"/>
      <c r="I108" s="72"/>
    </row>
    <row r="109" spans="1:9" ht="30" customHeight="1">
      <c r="A109" s="250" t="s">
        <v>23</v>
      </c>
      <c r="B109" s="197">
        <f t="shared" si="8"/>
        <v>0.33</v>
      </c>
      <c r="C109" s="197">
        <v>0.33</v>
      </c>
      <c r="D109" s="249">
        <f t="shared" si="9"/>
        <v>0.27500000000000002</v>
      </c>
      <c r="E109" s="197"/>
      <c r="F109" s="197"/>
      <c r="G109" s="197"/>
      <c r="H109" s="198"/>
      <c r="I109" s="72"/>
    </row>
    <row r="110" spans="1:9" ht="30" customHeight="1">
      <c r="A110" s="598" t="s">
        <v>26</v>
      </c>
      <c r="B110" s="598"/>
      <c r="C110" s="598"/>
      <c r="D110" s="64" t="s">
        <v>18</v>
      </c>
      <c r="E110" s="61">
        <v>0.01</v>
      </c>
      <c r="F110" s="61">
        <v>0</v>
      </c>
      <c r="G110" s="61">
        <v>5.98</v>
      </c>
      <c r="H110" s="61">
        <v>39.979999999999997</v>
      </c>
      <c r="I110" s="72"/>
    </row>
    <row r="111" spans="1:9" ht="30" customHeight="1">
      <c r="A111" s="252" t="s">
        <v>27</v>
      </c>
      <c r="B111" s="197">
        <f>C111</f>
        <v>1</v>
      </c>
      <c r="C111" s="197">
        <v>1</v>
      </c>
      <c r="D111" s="253"/>
      <c r="E111" s="197"/>
      <c r="F111" s="197"/>
      <c r="G111" s="197"/>
      <c r="H111" s="198"/>
      <c r="I111" s="72"/>
    </row>
    <row r="112" spans="1:9" ht="30" customHeight="1">
      <c r="A112" s="252" t="s">
        <v>28</v>
      </c>
      <c r="B112" s="197">
        <f>C112</f>
        <v>205</v>
      </c>
      <c r="C112" s="197">
        <v>205</v>
      </c>
      <c r="D112" s="253"/>
      <c r="E112" s="197"/>
      <c r="F112" s="197"/>
      <c r="G112" s="197"/>
      <c r="H112" s="198"/>
      <c r="I112" s="72"/>
    </row>
    <row r="113" spans="1:9" ht="30" customHeight="1">
      <c r="A113" s="67" t="s">
        <v>15</v>
      </c>
      <c r="B113" s="254"/>
      <c r="C113" s="255"/>
      <c r="D113" s="24">
        <v>20</v>
      </c>
      <c r="E113" s="101">
        <v>1.1200000000000001</v>
      </c>
      <c r="F113" s="101">
        <v>0.22</v>
      </c>
      <c r="G113" s="101">
        <v>11.58</v>
      </c>
      <c r="H113" s="101">
        <v>55.25</v>
      </c>
      <c r="I113" s="72"/>
    </row>
    <row r="114" spans="1:9" ht="30" customHeight="1">
      <c r="A114" s="503"/>
      <c r="B114" s="504"/>
      <c r="C114" s="505"/>
      <c r="D114" s="103"/>
      <c r="E114" s="57"/>
      <c r="F114" s="57"/>
      <c r="G114" s="57"/>
      <c r="H114" s="58"/>
      <c r="I114" s="72"/>
    </row>
    <row r="115" spans="1:9" ht="30" customHeight="1">
      <c r="A115" s="506" t="s">
        <v>29</v>
      </c>
      <c r="B115" s="506"/>
      <c r="C115" s="506"/>
      <c r="D115" s="71">
        <f>D114+D113+D110+D105+D96+D94</f>
        <v>520</v>
      </c>
      <c r="E115" s="70">
        <f>E114+E113+E110+E105+E96+E94</f>
        <v>22.24666666666667</v>
      </c>
      <c r="F115" s="70">
        <f>F114+F113+F110+F105+F96+F94</f>
        <v>21.446666666666665</v>
      </c>
      <c r="G115" s="70">
        <f>SUM(G94:G114)</f>
        <v>86.773333333333312</v>
      </c>
      <c r="H115" s="70">
        <f>SUM(H94:H114)</f>
        <v>641.06000000000006</v>
      </c>
      <c r="I115" s="72"/>
    </row>
    <row r="116" spans="1:9" ht="30" customHeight="1">
      <c r="A116" s="507" t="s">
        <v>53</v>
      </c>
      <c r="B116" s="508"/>
      <c r="C116" s="509"/>
      <c r="D116" s="83">
        <f>D115+D92</f>
        <v>520</v>
      </c>
      <c r="E116" s="84">
        <f>E115+E92</f>
        <v>38.596666666666671</v>
      </c>
      <c r="F116" s="84">
        <f>F115+F92</f>
        <v>37.603333333333339</v>
      </c>
      <c r="G116" s="84">
        <f>G115+G92</f>
        <v>163.05333333333331</v>
      </c>
      <c r="H116" s="84">
        <f>H115+H92</f>
        <v>1127.3611111111113</v>
      </c>
      <c r="I116" s="72"/>
    </row>
    <row r="117" spans="1:9" s="37" customFormat="1" ht="27.95" customHeight="1">
      <c r="A117" s="534" t="s">
        <v>78</v>
      </c>
      <c r="B117" s="535"/>
      <c r="C117" s="535"/>
      <c r="D117" s="535"/>
      <c r="E117" s="535"/>
      <c r="F117" s="535"/>
      <c r="G117" s="535"/>
      <c r="H117" s="535"/>
      <c r="I117" s="50"/>
    </row>
    <row r="118" spans="1:9" ht="27.95" customHeight="1">
      <c r="A118" s="514" t="s">
        <v>3</v>
      </c>
      <c r="B118" s="607" t="s">
        <v>4</v>
      </c>
      <c r="C118" s="607" t="s">
        <v>5</v>
      </c>
      <c r="D118" s="604" t="s">
        <v>6</v>
      </c>
      <c r="E118" s="605"/>
      <c r="F118" s="605"/>
      <c r="G118" s="605"/>
      <c r="H118" s="606"/>
      <c r="I118" s="85"/>
    </row>
    <row r="119" spans="1:9" ht="27.95" customHeight="1">
      <c r="A119" s="515"/>
      <c r="B119" s="608"/>
      <c r="C119" s="608"/>
      <c r="D119" s="610" t="s">
        <v>7</v>
      </c>
      <c r="E119" s="514" t="s">
        <v>8</v>
      </c>
      <c r="F119" s="514" t="s">
        <v>9</v>
      </c>
      <c r="G119" s="514" t="s">
        <v>10</v>
      </c>
      <c r="H119" s="612" t="s">
        <v>11</v>
      </c>
      <c r="I119" s="85"/>
    </row>
    <row r="120" spans="1:9" ht="27.95" customHeight="1">
      <c r="A120" s="516"/>
      <c r="B120" s="609"/>
      <c r="C120" s="609"/>
      <c r="D120" s="611"/>
      <c r="E120" s="516"/>
      <c r="F120" s="516"/>
      <c r="G120" s="516"/>
      <c r="H120" s="613"/>
      <c r="I120" s="85"/>
    </row>
    <row r="121" spans="1:9" ht="27.95" customHeight="1">
      <c r="A121" s="526" t="s">
        <v>12</v>
      </c>
      <c r="B121" s="527"/>
      <c r="C121" s="527"/>
      <c r="D121" s="527"/>
      <c r="E121" s="527"/>
      <c r="F121" s="527"/>
      <c r="G121" s="527"/>
      <c r="H121" s="527"/>
      <c r="I121" s="85"/>
    </row>
    <row r="122" spans="1:9" ht="30.75" customHeight="1">
      <c r="A122" s="113" t="s">
        <v>79</v>
      </c>
      <c r="B122" s="113"/>
      <c r="C122" s="113"/>
      <c r="D122" s="114" t="s">
        <v>80</v>
      </c>
      <c r="E122" s="23">
        <v>6.06</v>
      </c>
      <c r="F122" s="23">
        <v>5.03</v>
      </c>
      <c r="G122" s="23">
        <v>13.4</v>
      </c>
      <c r="H122" s="23">
        <v>118.9</v>
      </c>
      <c r="I122" s="85"/>
    </row>
    <row r="123" spans="1:9" ht="30.75" customHeight="1">
      <c r="A123" s="316" t="s">
        <v>81</v>
      </c>
      <c r="B123" s="259">
        <f>C123*1.01</f>
        <v>11.11</v>
      </c>
      <c r="C123" s="259">
        <v>11</v>
      </c>
      <c r="D123" s="155"/>
      <c r="E123" s="270"/>
      <c r="F123" s="270"/>
      <c r="G123" s="270"/>
      <c r="H123" s="270"/>
      <c r="I123" s="85"/>
    </row>
    <row r="124" spans="1:9" ht="30.75" customHeight="1">
      <c r="A124" s="242" t="s">
        <v>15</v>
      </c>
      <c r="B124" s="317">
        <f t="shared" ref="B124:B125" si="10">C124</f>
        <v>20</v>
      </c>
      <c r="C124" s="317">
        <v>20</v>
      </c>
      <c r="D124" s="155"/>
      <c r="E124" s="270"/>
      <c r="F124" s="270"/>
      <c r="G124" s="270"/>
      <c r="H124" s="270"/>
      <c r="I124" s="85"/>
    </row>
    <row r="125" spans="1:9" ht="30.75" customHeight="1">
      <c r="A125" s="262" t="s">
        <v>82</v>
      </c>
      <c r="B125" s="268">
        <f t="shared" si="10"/>
        <v>5</v>
      </c>
      <c r="C125" s="268">
        <v>5</v>
      </c>
      <c r="D125" s="318"/>
      <c r="E125" s="270"/>
      <c r="F125" s="270"/>
      <c r="G125" s="270"/>
      <c r="H125" s="270"/>
      <c r="I125" s="85"/>
    </row>
    <row r="126" spans="1:9" ht="30.75" customHeight="1">
      <c r="A126" s="569" t="s">
        <v>83</v>
      </c>
      <c r="B126" s="570"/>
      <c r="C126" s="571"/>
      <c r="D126" s="87">
        <v>200</v>
      </c>
      <c r="E126" s="58">
        <v>7.5</v>
      </c>
      <c r="F126" s="58">
        <v>11.16</v>
      </c>
      <c r="G126" s="58">
        <v>12.19</v>
      </c>
      <c r="H126" s="58">
        <v>155.5</v>
      </c>
      <c r="I126" s="116"/>
    </row>
    <row r="127" spans="1:9" ht="30.75" customHeight="1">
      <c r="A127" s="280" t="s">
        <v>32</v>
      </c>
      <c r="B127" s="288">
        <f>C127*1.45</f>
        <v>27.1875</v>
      </c>
      <c r="C127" s="288">
        <f>C128*1.25</f>
        <v>18.75</v>
      </c>
      <c r="D127" s="68"/>
      <c r="E127" s="57"/>
      <c r="F127" s="57"/>
      <c r="G127" s="57"/>
      <c r="H127" s="57"/>
      <c r="I127" s="116"/>
    </row>
    <row r="128" spans="1:9" ht="30.75" customHeight="1">
      <c r="A128" s="319" t="s">
        <v>33</v>
      </c>
      <c r="B128" s="320"/>
      <c r="C128" s="320">
        <v>15</v>
      </c>
      <c r="D128" s="68"/>
      <c r="E128" s="57"/>
      <c r="F128" s="57"/>
      <c r="G128" s="57"/>
      <c r="H128" s="58"/>
      <c r="I128" s="150"/>
    </row>
    <row r="129" spans="1:40" s="38" customFormat="1" ht="30.75" customHeight="1">
      <c r="A129" s="252" t="s">
        <v>84</v>
      </c>
      <c r="B129" s="197">
        <f t="shared" ref="B129:B130" si="11">C129*1.25</f>
        <v>20</v>
      </c>
      <c r="C129" s="197">
        <v>16</v>
      </c>
      <c r="D129" s="253"/>
      <c r="E129" s="197"/>
      <c r="F129" s="197"/>
      <c r="G129" s="197"/>
      <c r="H129" s="198"/>
      <c r="I129" s="143"/>
      <c r="J129" s="144"/>
      <c r="K129" s="144"/>
      <c r="L129" s="144"/>
      <c r="M129" s="144"/>
      <c r="N129" s="144"/>
      <c r="O129" s="144"/>
      <c r="P129" s="144"/>
      <c r="Q129" s="144"/>
      <c r="R129" s="144"/>
      <c r="S129" s="144"/>
      <c r="T129" s="144"/>
      <c r="U129" s="144"/>
      <c r="V129" s="144"/>
      <c r="W129" s="144"/>
      <c r="X129" s="144"/>
      <c r="Y129" s="144"/>
      <c r="Z129" s="144"/>
      <c r="AA129" s="144"/>
      <c r="AB129" s="144"/>
      <c r="AC129" s="144"/>
      <c r="AD129" s="144"/>
      <c r="AE129" s="144"/>
      <c r="AF129" s="144"/>
      <c r="AG129" s="144"/>
      <c r="AH129" s="144"/>
      <c r="AI129" s="144"/>
      <c r="AJ129" s="144"/>
      <c r="AK129" s="144"/>
      <c r="AL129" s="144"/>
      <c r="AM129" s="144"/>
      <c r="AN129" s="144"/>
    </row>
    <row r="130" spans="1:40" ht="30.75" customHeight="1">
      <c r="A130" s="252" t="s">
        <v>85</v>
      </c>
      <c r="B130" s="197">
        <f t="shared" si="11"/>
        <v>40</v>
      </c>
      <c r="C130" s="197">
        <v>32</v>
      </c>
      <c r="D130" s="253"/>
      <c r="E130" s="197"/>
      <c r="F130" s="197"/>
      <c r="G130" s="197"/>
      <c r="H130" s="198"/>
      <c r="I130" s="116"/>
    </row>
    <row r="131" spans="1:40" ht="30.75" customHeight="1">
      <c r="A131" s="252" t="s">
        <v>86</v>
      </c>
      <c r="B131" s="197">
        <f>C131*1.33</f>
        <v>42.56</v>
      </c>
      <c r="C131" s="197">
        <v>32</v>
      </c>
      <c r="D131" s="253"/>
      <c r="E131" s="197"/>
      <c r="F131" s="197"/>
      <c r="G131" s="197"/>
      <c r="H131" s="198"/>
      <c r="I131" s="118"/>
    </row>
    <row r="132" spans="1:40" ht="30.75" customHeight="1">
      <c r="A132" s="252" t="s">
        <v>87</v>
      </c>
      <c r="B132" s="197">
        <f>C132*1.25</f>
        <v>11.25</v>
      </c>
      <c r="C132" s="197">
        <v>9</v>
      </c>
      <c r="D132" s="322"/>
      <c r="E132" s="51"/>
      <c r="F132" s="197"/>
      <c r="G132" s="197"/>
      <c r="H132" s="198"/>
      <c r="I132" s="118"/>
    </row>
    <row r="133" spans="1:40" ht="30.75" customHeight="1">
      <c r="A133" s="252" t="s">
        <v>88</v>
      </c>
      <c r="B133" s="197">
        <f>C133*1.33</f>
        <v>11.97</v>
      </c>
      <c r="C133" s="197">
        <v>9</v>
      </c>
      <c r="D133" s="322"/>
      <c r="E133" s="51"/>
      <c r="F133" s="197"/>
      <c r="G133" s="197"/>
      <c r="H133" s="198"/>
      <c r="I133" s="118"/>
    </row>
    <row r="134" spans="1:40" ht="30.75" customHeight="1">
      <c r="A134" s="323" t="s">
        <v>76</v>
      </c>
      <c r="B134" s="197">
        <f>C134</f>
        <v>3.25</v>
      </c>
      <c r="C134" s="197">
        <v>3.25</v>
      </c>
      <c r="D134" s="253"/>
      <c r="E134" s="197"/>
      <c r="F134" s="197"/>
      <c r="G134" s="197"/>
      <c r="H134" s="198"/>
      <c r="I134" s="118"/>
    </row>
    <row r="135" spans="1:40" ht="30.75" customHeight="1">
      <c r="A135" s="252" t="s">
        <v>36</v>
      </c>
      <c r="B135" s="324">
        <f>C135*1.18999999999999</f>
        <v>11.899999999999899</v>
      </c>
      <c r="C135" s="197">
        <v>10</v>
      </c>
      <c r="D135" s="322"/>
      <c r="E135" s="51"/>
      <c r="F135" s="197"/>
      <c r="G135" s="197"/>
      <c r="H135" s="198"/>
      <c r="I135" s="118"/>
    </row>
    <row r="136" spans="1:40" ht="30.75" customHeight="1">
      <c r="A136" s="252" t="s">
        <v>46</v>
      </c>
      <c r="B136" s="324">
        <f t="shared" ref="B136:B146" si="12">C136</f>
        <v>0.02</v>
      </c>
      <c r="C136" s="197">
        <v>0.02</v>
      </c>
      <c r="D136" s="322"/>
      <c r="E136" s="51"/>
      <c r="F136" s="197"/>
      <c r="G136" s="197"/>
      <c r="H136" s="198"/>
      <c r="I136" s="118"/>
    </row>
    <row r="137" spans="1:40" ht="30.75" customHeight="1">
      <c r="A137" s="325" t="s">
        <v>39</v>
      </c>
      <c r="B137" s="324">
        <f t="shared" si="12"/>
        <v>4</v>
      </c>
      <c r="C137" s="197">
        <v>4</v>
      </c>
      <c r="D137" s="322"/>
      <c r="E137" s="51"/>
      <c r="F137" s="197"/>
      <c r="G137" s="197"/>
      <c r="H137" s="198"/>
      <c r="I137" s="118"/>
    </row>
    <row r="138" spans="1:40" ht="30.75" customHeight="1">
      <c r="A138" s="323" t="s">
        <v>89</v>
      </c>
      <c r="B138" s="197">
        <f t="shared" si="12"/>
        <v>5</v>
      </c>
      <c r="C138" s="197">
        <v>5</v>
      </c>
      <c r="D138" s="322"/>
      <c r="E138" s="51"/>
      <c r="F138" s="51"/>
      <c r="G138" s="51"/>
      <c r="H138" s="54"/>
      <c r="I138" s="118"/>
    </row>
    <row r="139" spans="1:40" ht="30.75" customHeight="1">
      <c r="A139" s="323" t="s">
        <v>90</v>
      </c>
      <c r="B139" s="197">
        <v>0.13</v>
      </c>
      <c r="C139" s="197">
        <v>0.13</v>
      </c>
      <c r="D139" s="322"/>
      <c r="E139" s="51"/>
      <c r="F139" s="51"/>
      <c r="G139" s="51"/>
      <c r="H139" s="54"/>
      <c r="I139" s="118"/>
    </row>
    <row r="140" spans="1:40" ht="30.75" customHeight="1">
      <c r="A140" s="250" t="s">
        <v>23</v>
      </c>
      <c r="B140" s="197">
        <f t="shared" si="12"/>
        <v>0.6</v>
      </c>
      <c r="C140" s="197">
        <v>0.6</v>
      </c>
      <c r="D140" s="322"/>
      <c r="E140" s="51"/>
      <c r="F140" s="51"/>
      <c r="G140" s="51"/>
      <c r="H140" s="54"/>
      <c r="I140" s="118"/>
    </row>
    <row r="141" spans="1:40" ht="30.75" customHeight="1">
      <c r="A141" s="323" t="s">
        <v>28</v>
      </c>
      <c r="B141" s="197">
        <f t="shared" si="12"/>
        <v>200</v>
      </c>
      <c r="C141" s="197">
        <v>200</v>
      </c>
      <c r="D141" s="322"/>
      <c r="E141" s="51"/>
      <c r="F141" s="51"/>
      <c r="G141" s="51"/>
      <c r="H141" s="54"/>
      <c r="I141" s="118"/>
    </row>
    <row r="142" spans="1:40" ht="30.75" customHeight="1">
      <c r="A142" s="246" t="s">
        <v>91</v>
      </c>
      <c r="B142" s="197">
        <f t="shared" si="12"/>
        <v>1</v>
      </c>
      <c r="C142" s="197">
        <v>1</v>
      </c>
      <c r="D142" s="322"/>
      <c r="E142" s="51"/>
      <c r="F142" s="51"/>
      <c r="G142" s="51"/>
      <c r="H142" s="54"/>
      <c r="I142" s="118"/>
    </row>
    <row r="143" spans="1:40" ht="30.75" customHeight="1">
      <c r="A143" s="500" t="s">
        <v>92</v>
      </c>
      <c r="B143" s="501"/>
      <c r="C143" s="502"/>
      <c r="D143" s="64">
        <v>200</v>
      </c>
      <c r="E143" s="58">
        <v>1.55</v>
      </c>
      <c r="F143" s="58">
        <v>1.28</v>
      </c>
      <c r="G143" s="58">
        <v>7</v>
      </c>
      <c r="H143" s="58">
        <v>56.64</v>
      </c>
      <c r="I143" s="116"/>
    </row>
    <row r="144" spans="1:40" ht="30.75" customHeight="1">
      <c r="A144" s="252" t="s">
        <v>93</v>
      </c>
      <c r="B144" s="197">
        <f t="shared" si="12"/>
        <v>1</v>
      </c>
      <c r="C144" s="197">
        <v>1</v>
      </c>
      <c r="D144" s="249"/>
      <c r="E144" s="189"/>
      <c r="F144" s="189"/>
      <c r="G144" s="189"/>
      <c r="H144" s="190"/>
      <c r="I144" s="118"/>
    </row>
    <row r="145" spans="1:9" ht="30.75" customHeight="1">
      <c r="A145" s="250" t="s">
        <v>22</v>
      </c>
      <c r="B145" s="189">
        <f t="shared" si="12"/>
        <v>50</v>
      </c>
      <c r="C145" s="189">
        <v>50</v>
      </c>
      <c r="D145" s="249"/>
      <c r="E145" s="189"/>
      <c r="F145" s="57"/>
      <c r="G145" s="57"/>
      <c r="H145" s="58"/>
      <c r="I145" s="118"/>
    </row>
    <row r="146" spans="1:9" ht="30.75" customHeight="1">
      <c r="A146" s="263" t="s">
        <v>28</v>
      </c>
      <c r="B146" s="326">
        <f t="shared" si="12"/>
        <v>160</v>
      </c>
      <c r="C146" s="326">
        <v>160</v>
      </c>
      <c r="D146" s="249"/>
      <c r="E146" s="189"/>
      <c r="F146" s="57"/>
      <c r="G146" s="57"/>
      <c r="H146" s="58"/>
      <c r="I146" s="118"/>
    </row>
    <row r="147" spans="1:9" ht="30.75" customHeight="1">
      <c r="A147" s="564" t="s">
        <v>24</v>
      </c>
      <c r="B147" s="564"/>
      <c r="C147" s="564"/>
      <c r="D147" s="64" t="s">
        <v>25</v>
      </c>
      <c r="E147" s="58">
        <v>0.66</v>
      </c>
      <c r="F147" s="58">
        <v>0.38</v>
      </c>
      <c r="G147" s="58">
        <v>14.25</v>
      </c>
      <c r="H147" s="58">
        <v>85</v>
      </c>
      <c r="I147" s="118"/>
    </row>
    <row r="148" spans="1:9" ht="30.75" customHeight="1">
      <c r="A148" s="575" t="s">
        <v>95</v>
      </c>
      <c r="B148" s="575"/>
      <c r="C148" s="575"/>
      <c r="D148" s="120" t="s">
        <v>96</v>
      </c>
      <c r="E148" s="57">
        <v>2.2400000000000002</v>
      </c>
      <c r="F148" s="68">
        <v>0.44</v>
      </c>
      <c r="G148" s="68">
        <v>23.16</v>
      </c>
      <c r="H148" s="61">
        <v>110.5</v>
      </c>
      <c r="I148" s="116"/>
    </row>
    <row r="149" spans="1:9" ht="30.75" customHeight="1">
      <c r="A149" s="506" t="s">
        <v>29</v>
      </c>
      <c r="B149" s="506"/>
      <c r="C149" s="506"/>
      <c r="D149" s="71">
        <f>D148+D147+D143+D126+D122</f>
        <v>590</v>
      </c>
      <c r="E149" s="121">
        <f>E148+E147+E143+E126+E122</f>
        <v>18.009999999999998</v>
      </c>
      <c r="F149" s="121">
        <f>F148+F147+F143+F126+F122</f>
        <v>18.29</v>
      </c>
      <c r="G149" s="121">
        <f>G148+G147+G143+G126+G122</f>
        <v>70</v>
      </c>
      <c r="H149" s="121">
        <f>H148+H147+H143+H126+H122</f>
        <v>526.54</v>
      </c>
      <c r="I149" s="122"/>
    </row>
    <row r="150" spans="1:9" ht="30.75" customHeight="1">
      <c r="A150" s="526" t="s">
        <v>30</v>
      </c>
      <c r="B150" s="527"/>
      <c r="C150" s="527"/>
      <c r="D150" s="527"/>
      <c r="E150" s="527"/>
      <c r="F150" s="527"/>
      <c r="G150" s="527"/>
      <c r="H150" s="527"/>
      <c r="I150" s="122"/>
    </row>
    <row r="151" spans="1:9" ht="30.75" customHeight="1">
      <c r="A151" s="123" t="s">
        <v>97</v>
      </c>
      <c r="B151" s="327"/>
      <c r="C151" s="328"/>
      <c r="D151" s="114" t="s">
        <v>98</v>
      </c>
      <c r="E151" s="23">
        <v>8.9</v>
      </c>
      <c r="F151" s="23">
        <v>6.9</v>
      </c>
      <c r="G151" s="23">
        <v>17.3</v>
      </c>
      <c r="H151" s="23">
        <v>164.5</v>
      </c>
      <c r="I151" s="122"/>
    </row>
    <row r="152" spans="1:9" ht="30.75" customHeight="1">
      <c r="A152" s="258" t="s">
        <v>32</v>
      </c>
      <c r="B152" s="259">
        <f>C152*1.45</f>
        <v>19.459</v>
      </c>
      <c r="C152" s="259">
        <f>C153*1.22</f>
        <v>13.42</v>
      </c>
      <c r="D152" s="329"/>
      <c r="E152" s="270"/>
      <c r="F152" s="270"/>
      <c r="G152" s="270"/>
      <c r="H152" s="270"/>
      <c r="I152" s="122"/>
    </row>
    <row r="153" spans="1:9" ht="30.75" customHeight="1">
      <c r="A153" s="260" t="s">
        <v>33</v>
      </c>
      <c r="B153" s="259"/>
      <c r="C153" s="23">
        <v>11</v>
      </c>
      <c r="D153" s="330"/>
      <c r="E153" s="270"/>
      <c r="F153" s="270"/>
      <c r="G153" s="270"/>
      <c r="H153" s="270"/>
      <c r="I153" s="122"/>
    </row>
    <row r="154" spans="1:9" ht="30.75" customHeight="1">
      <c r="A154" s="262" t="s">
        <v>99</v>
      </c>
      <c r="B154" s="259">
        <f>C154*1.25</f>
        <v>62.5</v>
      </c>
      <c r="C154" s="259">
        <v>50</v>
      </c>
      <c r="D154" s="330"/>
      <c r="E154" s="270"/>
      <c r="F154" s="270"/>
      <c r="G154" s="270"/>
      <c r="H154" s="270"/>
      <c r="I154" s="122"/>
    </row>
    <row r="155" spans="1:9" ht="30.75" customHeight="1">
      <c r="A155" s="262" t="s">
        <v>49</v>
      </c>
      <c r="B155" s="259">
        <f>C155*1.28</f>
        <v>1.3824000000000001</v>
      </c>
      <c r="C155" s="259">
        <v>1.08</v>
      </c>
      <c r="D155" s="330"/>
      <c r="E155" s="270"/>
      <c r="F155" s="270"/>
      <c r="G155" s="270"/>
      <c r="H155" s="270"/>
      <c r="I155" s="122"/>
    </row>
    <row r="156" spans="1:9" ht="30.75" customHeight="1">
      <c r="A156" s="262" t="s">
        <v>36</v>
      </c>
      <c r="B156" s="259">
        <f>C156*1.18999999999999</f>
        <v>14.27999999999988</v>
      </c>
      <c r="C156" s="259">
        <v>12</v>
      </c>
      <c r="D156" s="330"/>
      <c r="E156" s="270"/>
      <c r="F156" s="270"/>
      <c r="G156" s="270"/>
      <c r="H156" s="270"/>
      <c r="I156" s="122"/>
    </row>
    <row r="157" spans="1:9" ht="30.75" customHeight="1">
      <c r="A157" s="262" t="s">
        <v>39</v>
      </c>
      <c r="B157" s="259">
        <f>C157</f>
        <v>4.7</v>
      </c>
      <c r="C157" s="259">
        <v>4.7</v>
      </c>
      <c r="D157" s="330"/>
      <c r="E157" s="270"/>
      <c r="F157" s="270"/>
      <c r="G157" s="270"/>
      <c r="H157" s="270"/>
      <c r="I157" s="122"/>
    </row>
    <row r="158" spans="1:9" ht="30.75" customHeight="1">
      <c r="A158" s="277" t="s">
        <v>44</v>
      </c>
      <c r="B158" s="278">
        <f>C158*1.25</f>
        <v>14.125</v>
      </c>
      <c r="C158" s="279">
        <v>11.3</v>
      </c>
      <c r="D158" s="330"/>
      <c r="E158" s="270"/>
      <c r="F158" s="270"/>
      <c r="G158" s="270"/>
      <c r="H158" s="270"/>
      <c r="I158" s="122"/>
    </row>
    <row r="159" spans="1:9" ht="30.75" customHeight="1">
      <c r="A159" s="277" t="s">
        <v>45</v>
      </c>
      <c r="B159" s="254">
        <f>C159*1.33</f>
        <v>15.029000000000002</v>
      </c>
      <c r="C159" s="279">
        <v>11.3</v>
      </c>
      <c r="D159" s="330"/>
      <c r="E159" s="270"/>
      <c r="F159" s="270"/>
      <c r="G159" s="270"/>
      <c r="H159" s="270"/>
      <c r="I159" s="122"/>
    </row>
    <row r="160" spans="1:9" ht="30.75" customHeight="1">
      <c r="A160" s="250" t="s">
        <v>23</v>
      </c>
      <c r="B160" s="278">
        <f t="shared" ref="B160:B163" si="13">C160</f>
        <v>0.5</v>
      </c>
      <c r="C160" s="259">
        <v>0.5</v>
      </c>
      <c r="D160" s="330"/>
      <c r="E160" s="270"/>
      <c r="F160" s="270"/>
      <c r="G160" s="270"/>
      <c r="H160" s="270"/>
      <c r="I160" s="122"/>
    </row>
    <row r="161" spans="1:9" ht="30.75" customHeight="1">
      <c r="A161" s="262" t="s">
        <v>28</v>
      </c>
      <c r="B161" s="259">
        <f t="shared" si="13"/>
        <v>153</v>
      </c>
      <c r="C161" s="259">
        <v>153</v>
      </c>
      <c r="D161" s="330"/>
      <c r="E161" s="270"/>
      <c r="F161" s="270"/>
      <c r="G161" s="270"/>
      <c r="H161" s="270"/>
      <c r="I161" s="122"/>
    </row>
    <row r="162" spans="1:9" ht="30.75" customHeight="1">
      <c r="A162" s="258" t="s">
        <v>100</v>
      </c>
      <c r="B162" s="317">
        <f t="shared" si="13"/>
        <v>10</v>
      </c>
      <c r="C162" s="317">
        <v>10</v>
      </c>
      <c r="D162" s="330"/>
      <c r="E162" s="270"/>
      <c r="F162" s="270"/>
      <c r="G162" s="270"/>
      <c r="H162" s="270"/>
      <c r="I162" s="122"/>
    </row>
    <row r="163" spans="1:9" ht="30.75" customHeight="1">
      <c r="A163" s="258" t="s">
        <v>38</v>
      </c>
      <c r="B163" s="317">
        <f t="shared" si="13"/>
        <v>5.4</v>
      </c>
      <c r="C163" s="317">
        <v>5.4</v>
      </c>
      <c r="D163" s="330"/>
      <c r="E163" s="270"/>
      <c r="F163" s="270"/>
      <c r="G163" s="270"/>
      <c r="H163" s="270"/>
      <c r="I163" s="122"/>
    </row>
    <row r="164" spans="1:9" ht="30.75" customHeight="1">
      <c r="A164" s="557" t="s">
        <v>101</v>
      </c>
      <c r="B164" s="558"/>
      <c r="C164" s="559"/>
      <c r="D164" s="124" t="s">
        <v>18</v>
      </c>
      <c r="E164" s="23">
        <v>14.01</v>
      </c>
      <c r="F164" s="23">
        <v>19.850000000000001</v>
      </c>
      <c r="G164" s="23">
        <v>28.77</v>
      </c>
      <c r="H164" s="23">
        <v>354.8</v>
      </c>
      <c r="I164" s="122"/>
    </row>
    <row r="165" spans="1:9" ht="30.75" customHeight="1">
      <c r="A165" s="267" t="s">
        <v>34</v>
      </c>
      <c r="B165" s="268">
        <f>C165*1.05</f>
        <v>47.039999999999665</v>
      </c>
      <c r="C165" s="268">
        <f>C166*1.39999999999999</f>
        <v>44.799999999999677</v>
      </c>
      <c r="D165" s="269"/>
      <c r="E165" s="270"/>
      <c r="F165" s="270"/>
      <c r="G165" s="331"/>
      <c r="H165" s="331"/>
      <c r="I165" s="122"/>
    </row>
    <row r="166" spans="1:9" ht="30.75" customHeight="1">
      <c r="A166" s="271" t="s">
        <v>42</v>
      </c>
      <c r="B166" s="272"/>
      <c r="C166" s="273">
        <v>32</v>
      </c>
      <c r="D166" s="269"/>
      <c r="E166" s="281"/>
      <c r="F166" s="281"/>
      <c r="G166" s="281"/>
      <c r="H166" s="281"/>
      <c r="I166" s="122"/>
    </row>
    <row r="167" spans="1:9" ht="30.75" customHeight="1">
      <c r="A167" s="295" t="s">
        <v>102</v>
      </c>
      <c r="B167" s="268">
        <f t="shared" ref="B167:B169" si="14">C167</f>
        <v>44</v>
      </c>
      <c r="C167" s="268">
        <v>44</v>
      </c>
      <c r="D167" s="269"/>
      <c r="E167" s="281"/>
      <c r="F167" s="281"/>
      <c r="G167" s="281"/>
      <c r="H167" s="281"/>
      <c r="I167" s="122"/>
    </row>
    <row r="168" spans="1:9" ht="30.75" customHeight="1">
      <c r="A168" s="295" t="s">
        <v>28</v>
      </c>
      <c r="B168" s="268">
        <f t="shared" si="14"/>
        <v>120</v>
      </c>
      <c r="C168" s="268">
        <v>120</v>
      </c>
      <c r="D168" s="269"/>
      <c r="E168" s="281"/>
      <c r="F168" s="281"/>
      <c r="G168" s="281"/>
      <c r="H168" s="281"/>
      <c r="I168" s="122"/>
    </row>
    <row r="169" spans="1:9" ht="30.75" customHeight="1">
      <c r="A169" s="250" t="s">
        <v>23</v>
      </c>
      <c r="B169" s="283">
        <f t="shared" si="14"/>
        <v>0.4</v>
      </c>
      <c r="C169" s="268">
        <v>0.4</v>
      </c>
      <c r="D169" s="269"/>
      <c r="E169" s="281"/>
      <c r="F169" s="281"/>
      <c r="G169" s="281"/>
      <c r="H169" s="281"/>
      <c r="I169" s="122"/>
    </row>
    <row r="170" spans="1:9" ht="30.75" customHeight="1">
      <c r="A170" s="277" t="s">
        <v>44</v>
      </c>
      <c r="B170" s="278">
        <f>C170*1.25</f>
        <v>20</v>
      </c>
      <c r="C170" s="279">
        <v>16</v>
      </c>
      <c r="D170" s="269"/>
      <c r="E170" s="281"/>
      <c r="F170" s="281"/>
      <c r="G170" s="281"/>
      <c r="H170" s="281"/>
      <c r="I170" s="122"/>
    </row>
    <row r="171" spans="1:9" ht="30.75" customHeight="1">
      <c r="A171" s="277" t="s">
        <v>45</v>
      </c>
      <c r="B171" s="254">
        <f>C171*1.33</f>
        <v>21.28</v>
      </c>
      <c r="C171" s="254">
        <v>16</v>
      </c>
      <c r="D171" s="269"/>
      <c r="E171" s="281"/>
      <c r="F171" s="281"/>
      <c r="G171" s="281"/>
      <c r="H171" s="281"/>
      <c r="I171" s="122"/>
    </row>
    <row r="172" spans="1:9" ht="30.75" customHeight="1">
      <c r="A172" s="277" t="s">
        <v>103</v>
      </c>
      <c r="B172" s="254">
        <f t="shared" ref="B172:B177" si="15">C172</f>
        <v>0.01</v>
      </c>
      <c r="C172" s="254">
        <v>0.01</v>
      </c>
      <c r="D172" s="269"/>
      <c r="E172" s="281"/>
      <c r="F172" s="281"/>
      <c r="G172" s="281"/>
      <c r="H172" s="281"/>
      <c r="I172" s="122"/>
    </row>
    <row r="173" spans="1:9" ht="30.75" customHeight="1">
      <c r="A173" s="277" t="s">
        <v>36</v>
      </c>
      <c r="B173" s="254">
        <f>C173*1.18999999999999</f>
        <v>11.423999999999904</v>
      </c>
      <c r="C173" s="254">
        <v>9.6</v>
      </c>
      <c r="D173" s="269"/>
      <c r="E173" s="281"/>
      <c r="F173" s="281"/>
      <c r="G173" s="281"/>
      <c r="H173" s="281"/>
      <c r="I173" s="122"/>
    </row>
    <row r="174" spans="1:9" ht="30.75" customHeight="1">
      <c r="A174" s="277" t="s">
        <v>39</v>
      </c>
      <c r="B174" s="254">
        <f t="shared" si="15"/>
        <v>4</v>
      </c>
      <c r="C174" s="254">
        <v>4</v>
      </c>
      <c r="D174" s="269"/>
      <c r="E174" s="270"/>
      <c r="F174" s="270"/>
      <c r="G174" s="270"/>
      <c r="H174" s="270"/>
      <c r="I174" s="122"/>
    </row>
    <row r="175" spans="1:9" ht="30.75" customHeight="1">
      <c r="A175" s="598" t="s">
        <v>26</v>
      </c>
      <c r="B175" s="598"/>
      <c r="C175" s="598"/>
      <c r="D175" s="64" t="s">
        <v>18</v>
      </c>
      <c r="E175" s="61">
        <v>0.01</v>
      </c>
      <c r="F175" s="61">
        <v>0</v>
      </c>
      <c r="G175" s="61">
        <v>5.98</v>
      </c>
      <c r="H175" s="61">
        <v>39.979999999999997</v>
      </c>
      <c r="I175" s="122"/>
    </row>
    <row r="176" spans="1:9" ht="30.75" customHeight="1">
      <c r="A176" s="252" t="s">
        <v>27</v>
      </c>
      <c r="B176" s="197">
        <f t="shared" si="15"/>
        <v>1</v>
      </c>
      <c r="C176" s="197">
        <v>1</v>
      </c>
      <c r="D176" s="253"/>
      <c r="E176" s="197"/>
      <c r="F176" s="197"/>
      <c r="G176" s="197"/>
      <c r="H176" s="198"/>
      <c r="I176" s="122"/>
    </row>
    <row r="177" spans="1:40" ht="30.75" customHeight="1">
      <c r="A177" s="252" t="s">
        <v>28</v>
      </c>
      <c r="B177" s="197">
        <f t="shared" si="15"/>
        <v>205</v>
      </c>
      <c r="C177" s="197">
        <v>205</v>
      </c>
      <c r="D177" s="253"/>
      <c r="E177" s="197"/>
      <c r="F177" s="197"/>
      <c r="G177" s="197"/>
      <c r="H177" s="198"/>
      <c r="I177" s="122"/>
    </row>
    <row r="178" spans="1:40" ht="30.75" customHeight="1">
      <c r="A178" s="67" t="s">
        <v>15</v>
      </c>
      <c r="B178" s="254"/>
      <c r="C178" s="259"/>
      <c r="D178" s="125">
        <v>40</v>
      </c>
      <c r="E178" s="101">
        <v>2.2400000000000002</v>
      </c>
      <c r="F178" s="101">
        <v>0.44</v>
      </c>
      <c r="G178" s="101">
        <v>23.16</v>
      </c>
      <c r="H178" s="101">
        <v>110.5</v>
      </c>
      <c r="I178" s="122"/>
    </row>
    <row r="179" spans="1:40" ht="30.75" customHeight="1">
      <c r="A179" s="503"/>
      <c r="B179" s="504"/>
      <c r="C179" s="505"/>
      <c r="D179" s="103"/>
      <c r="E179" s="81"/>
      <c r="F179" s="81"/>
      <c r="G179" s="81"/>
      <c r="H179" s="81"/>
      <c r="I179" s="122"/>
    </row>
    <row r="180" spans="1:40" ht="30.75" customHeight="1">
      <c r="A180" s="506" t="s">
        <v>29</v>
      </c>
      <c r="B180" s="506"/>
      <c r="C180" s="506"/>
      <c r="D180" s="71">
        <f>D179+D178+D175+D164+D151</f>
        <v>690</v>
      </c>
      <c r="E180" s="70">
        <f>E179+E178+E175+E164+E151</f>
        <v>25.159999999999997</v>
      </c>
      <c r="F180" s="70">
        <f>F179+F178+F175+F164+F151</f>
        <v>27.190000000000005</v>
      </c>
      <c r="G180" s="70">
        <f>G179+G178+G175+G164+G151</f>
        <v>75.209999999999994</v>
      </c>
      <c r="H180" s="70">
        <f>H179+H178+H175+H164+H151</f>
        <v>669.78</v>
      </c>
      <c r="I180" s="122"/>
    </row>
    <row r="181" spans="1:40" ht="33.75" customHeight="1">
      <c r="A181" s="507" t="s">
        <v>53</v>
      </c>
      <c r="B181" s="508"/>
      <c r="C181" s="509"/>
      <c r="D181" s="83">
        <f>D180+D149</f>
        <v>1280</v>
      </c>
      <c r="E181" s="84">
        <f>E180+E149</f>
        <v>43.169999999999995</v>
      </c>
      <c r="F181" s="84">
        <f>F180+F149</f>
        <v>45.480000000000004</v>
      </c>
      <c r="G181" s="84">
        <f>G180+G149</f>
        <v>145.20999999999998</v>
      </c>
      <c r="H181" s="84">
        <f>H180+H149</f>
        <v>1196.32</v>
      </c>
      <c r="I181" s="122"/>
    </row>
    <row r="182" spans="1:40" s="36" customFormat="1" ht="27.95" customHeight="1">
      <c r="A182" s="624" t="s">
        <v>104</v>
      </c>
      <c r="B182" s="625"/>
      <c r="C182" s="625"/>
      <c r="D182" s="625"/>
      <c r="E182" s="625"/>
      <c r="F182" s="625"/>
      <c r="G182" s="625"/>
      <c r="H182" s="625"/>
      <c r="I182" s="69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</row>
    <row r="183" spans="1:40" ht="27.95" customHeight="1">
      <c r="A183" s="514" t="s">
        <v>3</v>
      </c>
      <c r="B183" s="607" t="s">
        <v>4</v>
      </c>
      <c r="C183" s="607" t="s">
        <v>5</v>
      </c>
      <c r="D183" s="604" t="s">
        <v>6</v>
      </c>
      <c r="E183" s="605"/>
      <c r="F183" s="605"/>
      <c r="G183" s="605"/>
      <c r="H183" s="606"/>
      <c r="I183" s="52"/>
    </row>
    <row r="184" spans="1:40" ht="27.95" customHeight="1">
      <c r="A184" s="515"/>
      <c r="B184" s="608"/>
      <c r="C184" s="608"/>
      <c r="D184" s="610" t="s">
        <v>7</v>
      </c>
      <c r="E184" s="514" t="s">
        <v>8</v>
      </c>
      <c r="F184" s="514" t="s">
        <v>9</v>
      </c>
      <c r="G184" s="514" t="s">
        <v>10</v>
      </c>
      <c r="H184" s="612" t="s">
        <v>11</v>
      </c>
      <c r="I184" s="52"/>
    </row>
    <row r="185" spans="1:40" ht="28.5" customHeight="1">
      <c r="A185" s="516"/>
      <c r="B185" s="609"/>
      <c r="C185" s="609"/>
      <c r="D185" s="611"/>
      <c r="E185" s="516"/>
      <c r="F185" s="516"/>
      <c r="G185" s="516"/>
      <c r="H185" s="613"/>
      <c r="I185" s="52"/>
    </row>
    <row r="186" spans="1:40" ht="28.5" customHeight="1">
      <c r="A186" s="526" t="s">
        <v>12</v>
      </c>
      <c r="B186" s="527"/>
      <c r="C186" s="527"/>
      <c r="D186" s="527"/>
      <c r="E186" s="527"/>
      <c r="F186" s="527"/>
      <c r="G186" s="527"/>
      <c r="H186" s="527"/>
      <c r="I186" s="52"/>
    </row>
    <row r="187" spans="1:40" ht="32.25" customHeight="1">
      <c r="A187" s="86" t="s">
        <v>55</v>
      </c>
      <c r="B187" s="304"/>
      <c r="C187" s="58"/>
      <c r="D187" s="87">
        <v>60</v>
      </c>
      <c r="E187" s="58">
        <v>1.1666666666666701</v>
      </c>
      <c r="F187" s="58">
        <v>0.16666666666666699</v>
      </c>
      <c r="G187" s="58">
        <v>4.5</v>
      </c>
      <c r="H187" s="58">
        <v>23.8333333333333</v>
      </c>
      <c r="I187" s="52"/>
    </row>
    <row r="188" spans="1:40" ht="32.25" customHeight="1">
      <c r="A188" s="248" t="s">
        <v>56</v>
      </c>
      <c r="B188" s="190">
        <f>C188*1.05</f>
        <v>63</v>
      </c>
      <c r="C188" s="190">
        <v>60</v>
      </c>
      <c r="D188" s="61"/>
      <c r="E188" s="190"/>
      <c r="F188" s="190"/>
      <c r="G188" s="190"/>
      <c r="H188" s="190"/>
      <c r="I188" s="52"/>
    </row>
    <row r="189" spans="1:40" s="37" customFormat="1" ht="32.25" customHeight="1">
      <c r="A189" s="66" t="s">
        <v>105</v>
      </c>
      <c r="B189" s="310"/>
      <c r="C189" s="310"/>
      <c r="D189" s="126">
        <v>90</v>
      </c>
      <c r="E189" s="61">
        <v>10.11</v>
      </c>
      <c r="F189" s="61">
        <v>10.87</v>
      </c>
      <c r="G189" s="61">
        <v>7.76</v>
      </c>
      <c r="H189" s="61">
        <v>123.18</v>
      </c>
      <c r="I189" s="52"/>
    </row>
    <row r="190" spans="1:40" ht="32.25" customHeight="1">
      <c r="A190" s="252" t="s">
        <v>74</v>
      </c>
      <c r="B190" s="198">
        <f t="shared" ref="B190:B191" si="16">C190*1.1</f>
        <v>67.100000000000009</v>
      </c>
      <c r="C190" s="332">
        <f>C192*1.22</f>
        <v>61</v>
      </c>
      <c r="D190" s="111"/>
      <c r="E190" s="110"/>
      <c r="F190" s="110"/>
      <c r="G190" s="110"/>
      <c r="H190" s="110"/>
      <c r="I190" s="52"/>
    </row>
    <row r="191" spans="1:40" ht="32.25" customHeight="1">
      <c r="A191" s="252" t="s">
        <v>106</v>
      </c>
      <c r="B191" s="198">
        <f t="shared" si="16"/>
        <v>68.75</v>
      </c>
      <c r="C191" s="332">
        <f>C192*1.25</f>
        <v>62.5</v>
      </c>
      <c r="D191" s="111"/>
      <c r="E191" s="110"/>
      <c r="F191" s="110"/>
      <c r="G191" s="110"/>
      <c r="H191" s="112"/>
      <c r="I191" s="52"/>
    </row>
    <row r="192" spans="1:40" ht="32.25" customHeight="1">
      <c r="A192" s="308" t="s">
        <v>107</v>
      </c>
      <c r="B192" s="241"/>
      <c r="C192" s="241">
        <v>50</v>
      </c>
      <c r="D192" s="111"/>
      <c r="E192" s="110"/>
      <c r="F192" s="110"/>
      <c r="G192" s="110"/>
      <c r="H192" s="112"/>
      <c r="I192" s="52"/>
    </row>
    <row r="193" spans="1:9" ht="32.25" customHeight="1">
      <c r="A193" s="252" t="s">
        <v>36</v>
      </c>
      <c r="B193" s="332">
        <f>C193*1.18999999999999</f>
        <v>23.799999999999798</v>
      </c>
      <c r="C193" s="332">
        <v>20</v>
      </c>
      <c r="D193" s="111"/>
      <c r="E193" s="110"/>
      <c r="F193" s="110"/>
      <c r="G193" s="110"/>
      <c r="H193" s="112"/>
      <c r="I193" s="52"/>
    </row>
    <row r="194" spans="1:9" ht="32.25" customHeight="1">
      <c r="A194" s="252" t="s">
        <v>108</v>
      </c>
      <c r="B194" s="332">
        <f>C194*1.05</f>
        <v>21</v>
      </c>
      <c r="C194" s="332">
        <v>20</v>
      </c>
      <c r="D194" s="111"/>
      <c r="E194" s="110"/>
      <c r="F194" s="110"/>
      <c r="G194" s="110"/>
      <c r="H194" s="112"/>
      <c r="I194" s="52"/>
    </row>
    <row r="195" spans="1:9" ht="32.25" customHeight="1">
      <c r="A195" s="252" t="s">
        <v>109</v>
      </c>
      <c r="B195" s="332">
        <f t="shared" ref="B195:B205" si="17">C195</f>
        <v>20</v>
      </c>
      <c r="C195" s="332">
        <v>20</v>
      </c>
      <c r="D195" s="111"/>
      <c r="E195" s="110"/>
      <c r="F195" s="110"/>
      <c r="G195" s="110"/>
      <c r="H195" s="112"/>
      <c r="I195" s="52"/>
    </row>
    <row r="196" spans="1:9" ht="32.25" customHeight="1">
      <c r="A196" s="252" t="s">
        <v>28</v>
      </c>
      <c r="B196" s="332">
        <f t="shared" si="17"/>
        <v>30</v>
      </c>
      <c r="C196" s="332">
        <v>30</v>
      </c>
      <c r="D196" s="111"/>
      <c r="E196" s="110"/>
      <c r="F196" s="110"/>
      <c r="G196" s="110"/>
      <c r="H196" s="112"/>
      <c r="I196" s="52"/>
    </row>
    <row r="197" spans="1:9" ht="32.25" customHeight="1">
      <c r="A197" s="284" t="s">
        <v>77</v>
      </c>
      <c r="B197" s="332">
        <f t="shared" si="17"/>
        <v>2</v>
      </c>
      <c r="C197" s="332">
        <v>2</v>
      </c>
      <c r="D197" s="111"/>
      <c r="E197" s="110"/>
      <c r="F197" s="110"/>
      <c r="G197" s="110"/>
      <c r="H197" s="112"/>
      <c r="I197" s="52"/>
    </row>
    <row r="198" spans="1:9" ht="32.25" customHeight="1">
      <c r="A198" s="250" t="s">
        <v>23</v>
      </c>
      <c r="B198" s="332">
        <f t="shared" si="17"/>
        <v>0.2</v>
      </c>
      <c r="C198" s="332">
        <v>0.2</v>
      </c>
      <c r="D198" s="111"/>
      <c r="E198" s="110"/>
      <c r="F198" s="110"/>
      <c r="G198" s="110"/>
      <c r="H198" s="112"/>
      <c r="I198" s="52"/>
    </row>
    <row r="199" spans="1:9" ht="32.25" customHeight="1">
      <c r="A199" s="252" t="s">
        <v>39</v>
      </c>
      <c r="B199" s="332">
        <f t="shared" si="17"/>
        <v>3</v>
      </c>
      <c r="C199" s="332">
        <v>3</v>
      </c>
      <c r="D199" s="111"/>
      <c r="E199" s="51"/>
      <c r="F199" s="51"/>
      <c r="G199" s="51"/>
      <c r="H199" s="54"/>
      <c r="I199" s="52"/>
    </row>
    <row r="200" spans="1:9" ht="32.25" customHeight="1">
      <c r="A200" s="252" t="s">
        <v>90</v>
      </c>
      <c r="B200" s="332">
        <f t="shared" si="17"/>
        <v>0.15</v>
      </c>
      <c r="C200" s="332">
        <v>0.15</v>
      </c>
      <c r="D200" s="111"/>
      <c r="E200" s="51"/>
      <c r="F200" s="51"/>
      <c r="G200" s="51"/>
      <c r="H200" s="54"/>
      <c r="I200" s="52"/>
    </row>
    <row r="201" spans="1:9" ht="32.25" customHeight="1">
      <c r="A201" s="524" t="s">
        <v>69</v>
      </c>
      <c r="B201" s="524"/>
      <c r="C201" s="524"/>
      <c r="D201" s="92">
        <v>150</v>
      </c>
      <c r="E201" s="57">
        <v>4.8</v>
      </c>
      <c r="F201" s="57">
        <v>6.75</v>
      </c>
      <c r="G201" s="57">
        <v>24.62</v>
      </c>
      <c r="H201" s="58">
        <v>200.46</v>
      </c>
      <c r="I201" s="116"/>
    </row>
    <row r="202" spans="1:9" ht="32.25" customHeight="1">
      <c r="A202" s="274" t="s">
        <v>70</v>
      </c>
      <c r="B202" s="189">
        <f t="shared" si="17"/>
        <v>55</v>
      </c>
      <c r="C202" s="189">
        <v>55</v>
      </c>
      <c r="D202" s="249"/>
      <c r="E202" s="189"/>
      <c r="F202" s="189"/>
      <c r="G202" s="189"/>
      <c r="H202" s="189"/>
      <c r="I202" s="73"/>
    </row>
    <row r="203" spans="1:9" ht="32.25" customHeight="1">
      <c r="A203" s="274" t="s">
        <v>28</v>
      </c>
      <c r="B203" s="189">
        <f t="shared" si="17"/>
        <v>106.5</v>
      </c>
      <c r="C203" s="189">
        <v>106.5</v>
      </c>
      <c r="D203" s="249"/>
      <c r="E203" s="189"/>
      <c r="F203" s="189"/>
      <c r="G203" s="189"/>
      <c r="H203" s="190"/>
      <c r="I203" s="69"/>
    </row>
    <row r="204" spans="1:9" ht="32.25" customHeight="1">
      <c r="A204" s="251" t="s">
        <v>39</v>
      </c>
      <c r="B204" s="189">
        <f t="shared" si="17"/>
        <v>4</v>
      </c>
      <c r="C204" s="189">
        <v>4</v>
      </c>
      <c r="D204" s="249"/>
      <c r="E204" s="189"/>
      <c r="F204" s="189"/>
      <c r="G204" s="189"/>
      <c r="H204" s="190"/>
      <c r="I204" s="69"/>
    </row>
    <row r="205" spans="1:9" ht="32.25" customHeight="1">
      <c r="A205" s="250" t="s">
        <v>23</v>
      </c>
      <c r="B205" s="197">
        <f t="shared" si="17"/>
        <v>0.2</v>
      </c>
      <c r="C205" s="197">
        <v>0.2</v>
      </c>
      <c r="D205" s="249"/>
      <c r="E205" s="197"/>
      <c r="F205" s="197"/>
      <c r="G205" s="197"/>
      <c r="H205" s="198"/>
      <c r="I205" s="69"/>
    </row>
    <row r="206" spans="1:9" ht="32.25" customHeight="1">
      <c r="A206" s="598" t="s">
        <v>26</v>
      </c>
      <c r="B206" s="598"/>
      <c r="C206" s="598"/>
      <c r="D206" s="64" t="s">
        <v>18</v>
      </c>
      <c r="E206" s="61">
        <v>0.01</v>
      </c>
      <c r="F206" s="61">
        <v>0</v>
      </c>
      <c r="G206" s="61">
        <v>5.98</v>
      </c>
      <c r="H206" s="61">
        <v>39.979999999999997</v>
      </c>
      <c r="I206" s="69"/>
    </row>
    <row r="207" spans="1:9" ht="32.25" customHeight="1">
      <c r="A207" s="252" t="s">
        <v>27</v>
      </c>
      <c r="B207" s="197">
        <f>C207</f>
        <v>1</v>
      </c>
      <c r="C207" s="197">
        <v>1</v>
      </c>
      <c r="D207" s="253"/>
      <c r="E207" s="197"/>
      <c r="F207" s="197"/>
      <c r="G207" s="197"/>
      <c r="H207" s="198"/>
      <c r="I207" s="69"/>
    </row>
    <row r="208" spans="1:9" ht="32.25" customHeight="1">
      <c r="A208" s="252" t="s">
        <v>28</v>
      </c>
      <c r="B208" s="197">
        <f>C208</f>
        <v>205</v>
      </c>
      <c r="C208" s="197">
        <v>205</v>
      </c>
      <c r="D208" s="253"/>
      <c r="E208" s="197"/>
      <c r="F208" s="197"/>
      <c r="G208" s="197"/>
      <c r="H208" s="198"/>
      <c r="I208" s="69"/>
    </row>
    <row r="209" spans="1:40" ht="32.25" customHeight="1">
      <c r="A209" s="67" t="s">
        <v>15</v>
      </c>
      <c r="B209" s="254"/>
      <c r="C209" s="259"/>
      <c r="D209" s="125">
        <v>40</v>
      </c>
      <c r="E209" s="101">
        <v>2.2400000000000002</v>
      </c>
      <c r="F209" s="101">
        <v>0.44</v>
      </c>
      <c r="G209" s="101">
        <v>23.16</v>
      </c>
      <c r="H209" s="101">
        <v>110.5</v>
      </c>
      <c r="I209" s="69"/>
    </row>
    <row r="210" spans="1:40" ht="32.25" customHeight="1">
      <c r="A210" s="503"/>
      <c r="B210" s="504"/>
      <c r="C210" s="505"/>
      <c r="D210" s="103"/>
      <c r="E210" s="57"/>
      <c r="F210" s="57"/>
      <c r="G210" s="57"/>
      <c r="H210" s="58"/>
      <c r="I210" s="116"/>
    </row>
    <row r="211" spans="1:40" ht="32.25" customHeight="1">
      <c r="A211" s="567" t="s">
        <v>29</v>
      </c>
      <c r="B211" s="568"/>
      <c r="C211" s="568"/>
      <c r="D211" s="128">
        <f>D210+D206+D201+D189+D187</f>
        <v>500</v>
      </c>
      <c r="E211" s="129">
        <f>E209+E206+E201+E189+E187</f>
        <v>18.326666666666672</v>
      </c>
      <c r="F211" s="129">
        <f>F209+F206+F201+F189+F187</f>
        <v>18.226666666666667</v>
      </c>
      <c r="G211" s="129">
        <f>G209+G206+G201+G189+G187</f>
        <v>66.02000000000001</v>
      </c>
      <c r="H211" s="129">
        <f>H209+H206+H201+H189+H187</f>
        <v>497.95333333333332</v>
      </c>
      <c r="I211" s="130"/>
    </row>
    <row r="212" spans="1:40" s="36" customFormat="1" ht="32.25" customHeight="1">
      <c r="A212" s="526" t="s">
        <v>30</v>
      </c>
      <c r="B212" s="527"/>
      <c r="C212" s="527"/>
      <c r="D212" s="527"/>
      <c r="E212" s="527"/>
      <c r="F212" s="527"/>
      <c r="G212" s="527"/>
      <c r="H212" s="527"/>
      <c r="I212" s="131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</row>
    <row r="213" spans="1:40" s="36" customFormat="1" ht="32.25" customHeight="1">
      <c r="A213" s="594" t="s">
        <v>110</v>
      </c>
      <c r="B213" s="594"/>
      <c r="C213" s="594"/>
      <c r="D213" s="176" t="s">
        <v>111</v>
      </c>
      <c r="E213" s="58">
        <v>5.92</v>
      </c>
      <c r="F213" s="58">
        <v>7.42</v>
      </c>
      <c r="G213" s="58">
        <v>11.69</v>
      </c>
      <c r="H213" s="58">
        <v>117.84</v>
      </c>
      <c r="I213" s="131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</row>
    <row r="214" spans="1:40" s="36" customFormat="1" ht="32.25" customHeight="1">
      <c r="A214" s="242" t="s">
        <v>15</v>
      </c>
      <c r="B214" s="189">
        <f t="shared" ref="B214:B215" si="18">C214</f>
        <v>20</v>
      </c>
      <c r="C214" s="189">
        <v>20</v>
      </c>
      <c r="D214" s="301"/>
      <c r="E214" s="333"/>
      <c r="F214" s="333"/>
      <c r="G214" s="333"/>
      <c r="H214" s="334"/>
      <c r="I214" s="131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</row>
    <row r="215" spans="1:40" s="36" customFormat="1" ht="32.25" customHeight="1">
      <c r="A215" s="335" t="s">
        <v>16</v>
      </c>
      <c r="B215" s="189">
        <f t="shared" si="18"/>
        <v>5</v>
      </c>
      <c r="C215" s="189">
        <v>5</v>
      </c>
      <c r="D215" s="301"/>
      <c r="E215" s="333"/>
      <c r="F215" s="333"/>
      <c r="G215" s="333"/>
      <c r="H215" s="334"/>
      <c r="I215" s="131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</row>
    <row r="216" spans="1:40" s="36" customFormat="1" ht="32.25" customHeight="1">
      <c r="A216" s="335" t="s">
        <v>112</v>
      </c>
      <c r="B216" s="189">
        <f>C216*1.01</f>
        <v>10.1</v>
      </c>
      <c r="C216" s="189">
        <v>10</v>
      </c>
      <c r="D216" s="301"/>
      <c r="E216" s="333"/>
      <c r="F216" s="333"/>
      <c r="G216" s="333"/>
      <c r="H216" s="334"/>
      <c r="I216" s="131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</row>
    <row r="217" spans="1:40" s="36" customFormat="1" ht="32.25" customHeight="1">
      <c r="A217" s="134" t="s">
        <v>113</v>
      </c>
      <c r="B217" s="326"/>
      <c r="C217" s="326"/>
      <c r="D217" s="135">
        <v>200</v>
      </c>
      <c r="E217" s="135">
        <v>14.21</v>
      </c>
      <c r="F217" s="135">
        <v>14</v>
      </c>
      <c r="G217" s="68">
        <v>20.25</v>
      </c>
      <c r="H217" s="68">
        <v>214.36</v>
      </c>
      <c r="I217" s="131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</row>
    <row r="218" spans="1:40" s="36" customFormat="1" ht="32.25" customHeight="1">
      <c r="A218" s="336" t="s">
        <v>114</v>
      </c>
      <c r="B218" s="337">
        <f>C218*1.1</f>
        <v>55.000000000000007</v>
      </c>
      <c r="C218" s="337">
        <f>C219*1.25</f>
        <v>50</v>
      </c>
      <c r="D218" s="135"/>
      <c r="E218" s="135"/>
      <c r="F218" s="135"/>
      <c r="G218" s="68"/>
      <c r="H218" s="68"/>
      <c r="I218" s="131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</row>
    <row r="219" spans="1:40" s="36" customFormat="1" ht="32.25" customHeight="1">
      <c r="A219" s="338" t="s">
        <v>115</v>
      </c>
      <c r="B219" s="326"/>
      <c r="C219" s="326">
        <v>40</v>
      </c>
      <c r="D219" s="135"/>
      <c r="E219" s="135"/>
      <c r="F219" s="135"/>
      <c r="G219" s="68"/>
      <c r="H219" s="68"/>
      <c r="I219" s="131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</row>
    <row r="220" spans="1:40" s="36" customFormat="1" ht="32.25" customHeight="1">
      <c r="A220" s="252" t="s">
        <v>116</v>
      </c>
      <c r="B220" s="326">
        <f t="shared" ref="B220:B221" si="19">C220*1.25</f>
        <v>202.5</v>
      </c>
      <c r="C220" s="326">
        <v>162</v>
      </c>
      <c r="D220" s="135"/>
      <c r="E220" s="40"/>
      <c r="F220" s="40"/>
      <c r="G220" s="40"/>
      <c r="H220" s="40"/>
      <c r="I220" s="131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</row>
    <row r="221" spans="1:40" s="36" customFormat="1" ht="32.25" customHeight="1">
      <c r="A221" s="248" t="s">
        <v>117</v>
      </c>
      <c r="B221" s="249">
        <f t="shared" si="19"/>
        <v>25</v>
      </c>
      <c r="C221" s="249">
        <v>20</v>
      </c>
      <c r="D221" s="135"/>
      <c r="E221" s="40"/>
      <c r="F221" s="40"/>
      <c r="G221" s="40"/>
      <c r="H221" s="40"/>
      <c r="I221" s="131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</row>
    <row r="222" spans="1:40" s="36" customFormat="1" ht="32.25" customHeight="1">
      <c r="A222" s="248" t="s">
        <v>88</v>
      </c>
      <c r="B222" s="249">
        <f>C222*1.33</f>
        <v>26.6</v>
      </c>
      <c r="C222" s="249">
        <v>20</v>
      </c>
      <c r="D222" s="135"/>
      <c r="E222" s="40"/>
      <c r="F222" s="40"/>
      <c r="G222" s="40"/>
      <c r="H222" s="40"/>
      <c r="I222" s="131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</row>
    <row r="223" spans="1:40" s="36" customFormat="1" ht="32.25" customHeight="1">
      <c r="A223" s="335" t="s">
        <v>36</v>
      </c>
      <c r="B223" s="326">
        <f>C223*1.18999999999999</f>
        <v>11.423999999999904</v>
      </c>
      <c r="C223" s="326">
        <v>9.6</v>
      </c>
      <c r="D223" s="135"/>
      <c r="E223" s="40"/>
      <c r="F223" s="40"/>
      <c r="G223" s="40"/>
      <c r="H223" s="40"/>
      <c r="I223" s="131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</row>
    <row r="224" spans="1:40" s="36" customFormat="1" ht="32.25" customHeight="1">
      <c r="A224" s="250" t="s">
        <v>23</v>
      </c>
      <c r="B224" s="326">
        <f>C224</f>
        <v>0.17</v>
      </c>
      <c r="C224" s="326">
        <v>0.17</v>
      </c>
      <c r="D224" s="135"/>
      <c r="E224" s="40"/>
      <c r="F224" s="40"/>
      <c r="G224" s="40"/>
      <c r="H224" s="40"/>
      <c r="I224" s="131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</row>
    <row r="225" spans="1:40" s="36" customFormat="1" ht="32.25" customHeight="1">
      <c r="A225" s="274"/>
      <c r="B225" s="326"/>
      <c r="C225" s="326"/>
      <c r="D225" s="135"/>
      <c r="E225" s="40"/>
      <c r="F225" s="40"/>
      <c r="G225" s="40"/>
      <c r="H225" s="40"/>
      <c r="I225" s="131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</row>
    <row r="226" spans="1:40" s="36" customFormat="1" ht="32.25" customHeight="1">
      <c r="A226" s="250" t="s">
        <v>28</v>
      </c>
      <c r="B226" s="326">
        <f>C226</f>
        <v>12.6</v>
      </c>
      <c r="C226" s="326">
        <v>12.6</v>
      </c>
      <c r="D226" s="135"/>
      <c r="E226" s="40"/>
      <c r="F226" s="40"/>
      <c r="G226" s="40"/>
      <c r="H226" s="40"/>
      <c r="I226" s="131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</row>
    <row r="227" spans="1:40" s="36" customFormat="1" ht="32.25" customHeight="1">
      <c r="A227" s="250" t="s">
        <v>38</v>
      </c>
      <c r="B227" s="326">
        <f>C227</f>
        <v>2.5</v>
      </c>
      <c r="C227" s="326">
        <v>2.5</v>
      </c>
      <c r="D227" s="135"/>
      <c r="E227" s="40"/>
      <c r="F227" s="40"/>
      <c r="G227" s="40"/>
      <c r="H227" s="40"/>
      <c r="I227" s="131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</row>
    <row r="228" spans="1:40" s="36" customFormat="1" ht="32.25" customHeight="1">
      <c r="A228" s="339" t="s">
        <v>39</v>
      </c>
      <c r="B228" s="326">
        <f>C228</f>
        <v>5</v>
      </c>
      <c r="C228" s="326">
        <v>5</v>
      </c>
      <c r="D228" s="135"/>
      <c r="E228" s="40"/>
      <c r="F228" s="40"/>
      <c r="G228" s="40"/>
      <c r="H228" s="40"/>
      <c r="I228" s="131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</row>
    <row r="229" spans="1:40" s="36" customFormat="1" ht="32.25" customHeight="1">
      <c r="A229" s="533" t="s">
        <v>118</v>
      </c>
      <c r="B229" s="533"/>
      <c r="C229" s="533"/>
      <c r="D229" s="137">
        <v>200</v>
      </c>
      <c r="E229" s="23">
        <v>0.27</v>
      </c>
      <c r="F229" s="23">
        <v>0.09</v>
      </c>
      <c r="G229" s="23">
        <v>0.2</v>
      </c>
      <c r="H229" s="23">
        <v>24.14</v>
      </c>
      <c r="I229" s="131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</row>
    <row r="230" spans="1:40" s="36" customFormat="1" ht="32.25" customHeight="1">
      <c r="A230" s="284" t="s">
        <v>93</v>
      </c>
      <c r="B230" s="285">
        <f>C230</f>
        <v>1</v>
      </c>
      <c r="C230" s="285">
        <v>1</v>
      </c>
      <c r="D230" s="340"/>
      <c r="E230" s="281"/>
      <c r="F230" s="281"/>
      <c r="G230" s="281"/>
      <c r="H230" s="281"/>
      <c r="I230" s="131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</row>
    <row r="231" spans="1:40" s="36" customFormat="1" ht="32.25" customHeight="1">
      <c r="A231" s="284" t="s">
        <v>28</v>
      </c>
      <c r="B231" s="285">
        <f>C231</f>
        <v>210</v>
      </c>
      <c r="C231" s="285">
        <v>210</v>
      </c>
      <c r="D231" s="340"/>
      <c r="E231" s="281"/>
      <c r="F231" s="281"/>
      <c r="G231" s="281"/>
      <c r="H231" s="281"/>
      <c r="I231" s="131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</row>
    <row r="232" spans="1:40" s="36" customFormat="1" ht="32.25" customHeight="1">
      <c r="A232" s="341" t="s">
        <v>119</v>
      </c>
      <c r="B232" s="342">
        <f>C232</f>
        <v>5</v>
      </c>
      <c r="C232" s="342">
        <v>5</v>
      </c>
      <c r="D232" s="343"/>
      <c r="E232" s="344"/>
      <c r="F232" s="344"/>
      <c r="G232" s="344"/>
      <c r="H232" s="344"/>
      <c r="I232" s="131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</row>
    <row r="233" spans="1:40" s="36" customFormat="1" ht="32.25" customHeight="1">
      <c r="A233" s="67" t="s">
        <v>15</v>
      </c>
      <c r="B233" s="254"/>
      <c r="C233" s="255"/>
      <c r="D233" s="345">
        <v>30</v>
      </c>
      <c r="E233" s="101">
        <v>1.68</v>
      </c>
      <c r="F233" s="23">
        <v>0.33</v>
      </c>
      <c r="G233" s="23">
        <v>17.37</v>
      </c>
      <c r="H233" s="138">
        <v>82.87</v>
      </c>
      <c r="I233" s="131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</row>
    <row r="234" spans="1:40" s="36" customFormat="1" ht="32.25" customHeight="1">
      <c r="A234" s="80"/>
      <c r="B234" s="298"/>
      <c r="C234" s="298"/>
      <c r="D234" s="79"/>
      <c r="E234" s="81"/>
      <c r="F234" s="81"/>
      <c r="G234" s="81"/>
      <c r="H234" s="81"/>
      <c r="I234" s="131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</row>
    <row r="235" spans="1:40" s="36" customFormat="1" ht="32.25" customHeight="1">
      <c r="A235" s="506" t="s">
        <v>29</v>
      </c>
      <c r="B235" s="506"/>
      <c r="C235" s="506"/>
      <c r="D235" s="71">
        <v>810</v>
      </c>
      <c r="E235" s="70"/>
      <c r="F235" s="70"/>
      <c r="G235" s="70"/>
      <c r="H235" s="70"/>
      <c r="I235" s="131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</row>
    <row r="236" spans="1:40" s="36" customFormat="1" ht="46.5" customHeight="1">
      <c r="A236" s="622" t="s">
        <v>120</v>
      </c>
      <c r="B236" s="623"/>
      <c r="C236" s="623"/>
      <c r="D236" s="623"/>
      <c r="E236" s="623"/>
      <c r="F236" s="623"/>
      <c r="G236" s="623"/>
      <c r="H236" s="623"/>
      <c r="I236" s="69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</row>
    <row r="237" spans="1:40" ht="27.95" customHeight="1">
      <c r="A237" s="514" t="s">
        <v>3</v>
      </c>
      <c r="B237" s="607" t="s">
        <v>4</v>
      </c>
      <c r="C237" s="607" t="s">
        <v>5</v>
      </c>
      <c r="D237" s="604" t="s">
        <v>6</v>
      </c>
      <c r="E237" s="605"/>
      <c r="F237" s="605"/>
      <c r="G237" s="605"/>
      <c r="H237" s="606"/>
      <c r="I237" s="52"/>
    </row>
    <row r="238" spans="1:40" ht="27.95" customHeight="1">
      <c r="A238" s="515"/>
      <c r="B238" s="608"/>
      <c r="C238" s="608"/>
      <c r="D238" s="610" t="s">
        <v>7</v>
      </c>
      <c r="E238" s="514" t="s">
        <v>8</v>
      </c>
      <c r="F238" s="514" t="s">
        <v>9</v>
      </c>
      <c r="G238" s="514" t="s">
        <v>10</v>
      </c>
      <c r="H238" s="612" t="s">
        <v>11</v>
      </c>
      <c r="I238" s="52"/>
    </row>
    <row r="239" spans="1:40" ht="27.95" customHeight="1">
      <c r="A239" s="516"/>
      <c r="B239" s="609"/>
      <c r="C239" s="609"/>
      <c r="D239" s="611"/>
      <c r="E239" s="516"/>
      <c r="F239" s="516"/>
      <c r="G239" s="516"/>
      <c r="H239" s="613"/>
      <c r="I239" s="52"/>
    </row>
    <row r="240" spans="1:40" ht="27.95" customHeight="1">
      <c r="A240" s="526" t="s">
        <v>12</v>
      </c>
      <c r="B240" s="527"/>
      <c r="C240" s="527"/>
      <c r="D240" s="527"/>
      <c r="E240" s="527"/>
      <c r="F240" s="527"/>
      <c r="G240" s="527"/>
      <c r="H240" s="527"/>
      <c r="I240" s="52"/>
    </row>
    <row r="241" spans="1:40" ht="28.5" customHeight="1">
      <c r="A241" s="500" t="s">
        <v>121</v>
      </c>
      <c r="B241" s="501"/>
      <c r="C241" s="502"/>
      <c r="D241" s="142">
        <v>90</v>
      </c>
      <c r="E241" s="54">
        <v>12.05</v>
      </c>
      <c r="F241" s="54">
        <v>12.4</v>
      </c>
      <c r="G241" s="54">
        <v>28.05</v>
      </c>
      <c r="H241" s="54">
        <v>213.6</v>
      </c>
      <c r="I241" s="52"/>
    </row>
    <row r="242" spans="1:40" ht="28.5" customHeight="1">
      <c r="A242" s="307" t="s">
        <v>122</v>
      </c>
      <c r="B242" s="198">
        <f>C242*1.56</f>
        <v>78</v>
      </c>
      <c r="C242" s="198">
        <v>50</v>
      </c>
      <c r="D242" s="346"/>
      <c r="E242" s="112"/>
      <c r="F242" s="112"/>
      <c r="G242" s="112"/>
      <c r="H242" s="112"/>
      <c r="I242" s="52"/>
    </row>
    <row r="243" spans="1:40" ht="28.5" customHeight="1">
      <c r="A243" s="307" t="s">
        <v>123</v>
      </c>
      <c r="B243" s="198">
        <f>C243*1.57</f>
        <v>80.070000000000007</v>
      </c>
      <c r="C243" s="198">
        <v>51</v>
      </c>
      <c r="D243" s="346"/>
      <c r="E243" s="112"/>
      <c r="F243" s="112"/>
      <c r="G243" s="112"/>
      <c r="H243" s="112"/>
      <c r="I243" s="52"/>
    </row>
    <row r="244" spans="1:40" s="38" customFormat="1" ht="28.5" customHeight="1">
      <c r="A244" s="347" t="s">
        <v>61</v>
      </c>
      <c r="B244" s="190">
        <f>C244*1.05</f>
        <v>19.95</v>
      </c>
      <c r="C244" s="190">
        <v>19</v>
      </c>
      <c r="D244" s="346"/>
      <c r="E244" s="204"/>
      <c r="F244" s="348"/>
      <c r="G244" s="348"/>
      <c r="H244" s="348"/>
      <c r="I244" s="143"/>
      <c r="J244" s="144"/>
      <c r="K244" s="144"/>
      <c r="L244" s="144"/>
      <c r="M244" s="144"/>
      <c r="N244" s="144"/>
      <c r="O244" s="144"/>
      <c r="P244" s="144"/>
      <c r="Q244" s="144"/>
      <c r="R244" s="144"/>
      <c r="S244" s="144"/>
      <c r="T244" s="144"/>
      <c r="U244" s="144"/>
      <c r="V244" s="144"/>
      <c r="W244" s="144"/>
      <c r="X244" s="144"/>
      <c r="Y244" s="144"/>
      <c r="Z244" s="144"/>
      <c r="AA244" s="144"/>
      <c r="AB244" s="144"/>
      <c r="AC244" s="144"/>
      <c r="AD244" s="144"/>
      <c r="AE244" s="144"/>
      <c r="AF244" s="144"/>
      <c r="AG244" s="144"/>
      <c r="AH244" s="144"/>
      <c r="AI244" s="144"/>
      <c r="AJ244" s="144"/>
      <c r="AK244" s="144"/>
      <c r="AL244" s="144"/>
      <c r="AM244" s="144"/>
      <c r="AN244" s="144"/>
    </row>
    <row r="245" spans="1:40" s="38" customFormat="1" ht="28.5" customHeight="1">
      <c r="A245" s="347" t="s">
        <v>28</v>
      </c>
      <c r="B245" s="190">
        <f t="shared" ref="B245" si="20">C245</f>
        <v>12</v>
      </c>
      <c r="C245" s="190">
        <v>12</v>
      </c>
      <c r="D245" s="346"/>
      <c r="E245" s="204"/>
      <c r="F245" s="348"/>
      <c r="G245" s="348"/>
      <c r="H245" s="348"/>
      <c r="I245" s="143"/>
      <c r="J245" s="144"/>
      <c r="K245" s="144"/>
      <c r="L245" s="144"/>
      <c r="M245" s="144"/>
      <c r="N245" s="144"/>
      <c r="O245" s="144"/>
      <c r="P245" s="144"/>
      <c r="Q245" s="144"/>
      <c r="R245" s="144"/>
      <c r="S245" s="144"/>
      <c r="T245" s="144"/>
      <c r="U245" s="144"/>
      <c r="V245" s="144"/>
      <c r="W245" s="144"/>
      <c r="X245" s="144"/>
      <c r="Y245" s="144"/>
      <c r="Z245" s="144"/>
      <c r="AA245" s="144"/>
      <c r="AB245" s="144"/>
      <c r="AC245" s="144"/>
      <c r="AD245" s="144"/>
      <c r="AE245" s="144"/>
      <c r="AF245" s="144"/>
      <c r="AG245" s="144"/>
      <c r="AH245" s="144"/>
      <c r="AI245" s="144"/>
      <c r="AJ245" s="144"/>
      <c r="AK245" s="144"/>
      <c r="AL245" s="144"/>
      <c r="AM245" s="144"/>
      <c r="AN245" s="144"/>
    </row>
    <row r="246" spans="1:40" s="38" customFormat="1" ht="28.5" customHeight="1">
      <c r="A246" s="347"/>
      <c r="B246" s="190"/>
      <c r="C246" s="190"/>
      <c r="D246" s="346"/>
      <c r="E246" s="204"/>
      <c r="F246" s="348"/>
      <c r="G246" s="348"/>
      <c r="H246" s="348"/>
      <c r="I246" s="143"/>
      <c r="J246" s="144"/>
      <c r="K246" s="144"/>
      <c r="L246" s="144"/>
      <c r="M246" s="144"/>
      <c r="N246" s="144"/>
      <c r="O246" s="144"/>
      <c r="P246" s="144"/>
      <c r="Q246" s="144"/>
      <c r="R246" s="144"/>
      <c r="S246" s="144"/>
      <c r="T246" s="144"/>
      <c r="U246" s="144"/>
      <c r="V246" s="144"/>
      <c r="W246" s="144"/>
      <c r="X246" s="144"/>
      <c r="Y246" s="144"/>
      <c r="Z246" s="144"/>
      <c r="AA246" s="144"/>
      <c r="AB246" s="144"/>
      <c r="AC246" s="144"/>
      <c r="AD246" s="144"/>
      <c r="AE246" s="144"/>
      <c r="AF246" s="144"/>
      <c r="AG246" s="144"/>
      <c r="AH246" s="144"/>
      <c r="AI246" s="144"/>
      <c r="AJ246" s="144"/>
      <c r="AK246" s="144"/>
      <c r="AL246" s="144"/>
      <c r="AM246" s="144"/>
      <c r="AN246" s="144"/>
    </row>
    <row r="247" spans="1:40" s="38" customFormat="1" ht="28.5" customHeight="1">
      <c r="A247" s="347" t="s">
        <v>36</v>
      </c>
      <c r="B247" s="190">
        <f>C247*1.18999999999999</f>
        <v>10.828999999999908</v>
      </c>
      <c r="C247" s="190">
        <v>9.1</v>
      </c>
      <c r="D247" s="346"/>
      <c r="E247" s="204"/>
      <c r="F247" s="348"/>
      <c r="G247" s="348"/>
      <c r="H247" s="348"/>
      <c r="I247" s="143"/>
      <c r="J247" s="144"/>
      <c r="K247" s="144"/>
      <c r="L247" s="144"/>
      <c r="M247" s="144"/>
      <c r="N247" s="144"/>
      <c r="O247" s="144"/>
      <c r="P247" s="144"/>
      <c r="Q247" s="144"/>
      <c r="R247" s="144"/>
      <c r="S247" s="144"/>
      <c r="T247" s="144"/>
      <c r="U247" s="144"/>
      <c r="V247" s="144"/>
      <c r="W247" s="144"/>
      <c r="X247" s="144"/>
      <c r="Y247" s="144"/>
      <c r="Z247" s="144"/>
      <c r="AA247" s="144"/>
      <c r="AB247" s="144"/>
      <c r="AC247" s="144"/>
      <c r="AD247" s="144"/>
      <c r="AE247" s="144"/>
      <c r="AF247" s="144"/>
      <c r="AG247" s="144"/>
      <c r="AH247" s="144"/>
      <c r="AI247" s="144"/>
      <c r="AJ247" s="144"/>
      <c r="AK247" s="144"/>
      <c r="AL247" s="144"/>
      <c r="AM247" s="144"/>
      <c r="AN247" s="144"/>
    </row>
    <row r="248" spans="1:40" s="38" customFormat="1" ht="28.5" customHeight="1">
      <c r="A248" s="347" t="s">
        <v>124</v>
      </c>
      <c r="B248" s="190">
        <f t="shared" ref="B248:B256" si="21">C248</f>
        <v>5</v>
      </c>
      <c r="C248" s="190">
        <v>5</v>
      </c>
      <c r="D248" s="346"/>
      <c r="E248" s="204"/>
      <c r="F248" s="348"/>
      <c r="G248" s="348"/>
      <c r="H248" s="348"/>
      <c r="I248" s="143"/>
      <c r="J248" s="144"/>
      <c r="K248" s="144"/>
      <c r="L248" s="144"/>
      <c r="M248" s="144"/>
      <c r="N248" s="144"/>
      <c r="O248" s="144"/>
      <c r="P248" s="144"/>
      <c r="Q248" s="144"/>
      <c r="R248" s="144"/>
      <c r="S248" s="144"/>
      <c r="T248" s="144"/>
      <c r="U248" s="144"/>
      <c r="V248" s="144"/>
      <c r="W248" s="144"/>
      <c r="X248" s="144"/>
      <c r="Y248" s="144"/>
      <c r="Z248" s="144"/>
      <c r="AA248" s="144"/>
      <c r="AB248" s="144"/>
      <c r="AC248" s="144"/>
      <c r="AD248" s="144"/>
      <c r="AE248" s="144"/>
      <c r="AF248" s="144"/>
      <c r="AG248" s="144"/>
      <c r="AH248" s="144"/>
      <c r="AI248" s="144"/>
      <c r="AJ248" s="144"/>
      <c r="AK248" s="144"/>
      <c r="AL248" s="144"/>
      <c r="AM248" s="144"/>
      <c r="AN248" s="144"/>
    </row>
    <row r="249" spans="1:40" s="38" customFormat="1" ht="28.5" customHeight="1">
      <c r="A249" s="250" t="s">
        <v>23</v>
      </c>
      <c r="B249" s="190">
        <f t="shared" si="21"/>
        <v>0.2</v>
      </c>
      <c r="C249" s="190">
        <v>0.2</v>
      </c>
      <c r="D249" s="346"/>
      <c r="E249" s="204"/>
      <c r="F249" s="348"/>
      <c r="G249" s="348"/>
      <c r="H249" s="348"/>
      <c r="I249" s="143"/>
      <c r="J249" s="144"/>
      <c r="K249" s="144"/>
      <c r="L249" s="144"/>
      <c r="M249" s="144"/>
      <c r="N249" s="144"/>
      <c r="O249" s="144"/>
      <c r="P249" s="144"/>
      <c r="Q249" s="144"/>
      <c r="R249" s="144"/>
      <c r="S249" s="144"/>
      <c r="T249" s="144"/>
      <c r="U249" s="144"/>
      <c r="V249" s="144"/>
      <c r="W249" s="144"/>
      <c r="X249" s="144"/>
      <c r="Y249" s="144"/>
      <c r="Z249" s="144"/>
      <c r="AA249" s="144"/>
      <c r="AB249" s="144"/>
      <c r="AC249" s="144"/>
      <c r="AD249" s="144"/>
      <c r="AE249" s="144"/>
      <c r="AF249" s="144"/>
      <c r="AG249" s="144"/>
      <c r="AH249" s="144"/>
      <c r="AI249" s="144"/>
      <c r="AJ249" s="144"/>
      <c r="AK249" s="144"/>
      <c r="AL249" s="144"/>
      <c r="AM249" s="144"/>
      <c r="AN249" s="144"/>
    </row>
    <row r="250" spans="1:40" s="38" customFormat="1" ht="28.5" customHeight="1">
      <c r="A250" s="347" t="s">
        <v>62</v>
      </c>
      <c r="B250" s="190">
        <f t="shared" si="21"/>
        <v>2.7</v>
      </c>
      <c r="C250" s="190">
        <v>2.7</v>
      </c>
      <c r="D250" s="346"/>
      <c r="E250" s="204"/>
      <c r="F250" s="348"/>
      <c r="G250" s="348"/>
      <c r="H250" s="348"/>
      <c r="I250" s="143"/>
      <c r="J250" s="144"/>
      <c r="K250" s="144"/>
      <c r="L250" s="144"/>
      <c r="M250" s="144"/>
      <c r="N250" s="144"/>
      <c r="O250" s="144"/>
      <c r="P250" s="144"/>
      <c r="Q250" s="144"/>
      <c r="R250" s="144"/>
      <c r="S250" s="144"/>
      <c r="T250" s="144"/>
      <c r="U250" s="144"/>
      <c r="V250" s="144"/>
      <c r="W250" s="144"/>
      <c r="X250" s="144"/>
      <c r="Y250" s="144"/>
      <c r="Z250" s="144"/>
      <c r="AA250" s="144"/>
      <c r="AB250" s="144"/>
      <c r="AC250" s="144"/>
      <c r="AD250" s="144"/>
      <c r="AE250" s="144"/>
      <c r="AF250" s="144"/>
      <c r="AG250" s="144"/>
      <c r="AH250" s="144"/>
      <c r="AI250" s="144"/>
      <c r="AJ250" s="144"/>
      <c r="AK250" s="144"/>
      <c r="AL250" s="144"/>
      <c r="AM250" s="144"/>
      <c r="AN250" s="144"/>
    </row>
    <row r="251" spans="1:40" s="38" customFormat="1" ht="28.5" customHeight="1">
      <c r="A251" s="349" t="s">
        <v>64</v>
      </c>
      <c r="B251" s="58"/>
      <c r="C251" s="58">
        <f>C250+C249+C248+C247+C246+C245+C244+C243</f>
        <v>99</v>
      </c>
      <c r="D251" s="146"/>
      <c r="E251" s="204"/>
      <c r="F251" s="348"/>
      <c r="G251" s="348"/>
      <c r="H251" s="348"/>
      <c r="I251" s="143"/>
      <c r="J251" s="144"/>
      <c r="K251" s="144"/>
      <c r="L251" s="144"/>
      <c r="M251" s="144"/>
      <c r="N251" s="144"/>
      <c r="O251" s="144"/>
      <c r="P251" s="144"/>
      <c r="Q251" s="144"/>
      <c r="R251" s="144"/>
      <c r="S251" s="144"/>
      <c r="T251" s="144"/>
      <c r="U251" s="144"/>
      <c r="V251" s="144"/>
      <c r="W251" s="144"/>
      <c r="X251" s="144"/>
      <c r="Y251" s="144"/>
      <c r="Z251" s="144"/>
      <c r="AA251" s="144"/>
      <c r="AB251" s="144"/>
      <c r="AC251" s="144"/>
      <c r="AD251" s="144"/>
      <c r="AE251" s="144"/>
      <c r="AF251" s="144"/>
      <c r="AG251" s="144"/>
      <c r="AH251" s="144"/>
      <c r="AI251" s="144"/>
      <c r="AJ251" s="144"/>
      <c r="AK251" s="144"/>
      <c r="AL251" s="144"/>
      <c r="AM251" s="144"/>
      <c r="AN251" s="144"/>
    </row>
    <row r="252" spans="1:40" s="38" customFormat="1" ht="28.5" customHeight="1">
      <c r="A252" s="335" t="s">
        <v>65</v>
      </c>
      <c r="B252" s="190">
        <f t="shared" si="21"/>
        <v>1.5</v>
      </c>
      <c r="C252" s="190">
        <v>1.5</v>
      </c>
      <c r="D252" s="350"/>
      <c r="E252" s="204"/>
      <c r="F252" s="348"/>
      <c r="G252" s="348"/>
      <c r="H252" s="348"/>
      <c r="I252" s="143"/>
      <c r="J252" s="144"/>
      <c r="K252" s="144"/>
      <c r="L252" s="144"/>
      <c r="M252" s="144"/>
      <c r="N252" s="144"/>
      <c r="O252" s="144"/>
      <c r="P252" s="144"/>
      <c r="Q252" s="144"/>
      <c r="R252" s="144"/>
      <c r="S252" s="144"/>
      <c r="T252" s="144"/>
      <c r="U252" s="144"/>
      <c r="V252" s="144"/>
      <c r="W252" s="144"/>
      <c r="X252" s="144"/>
      <c r="Y252" s="144"/>
      <c r="Z252" s="144"/>
      <c r="AA252" s="144"/>
      <c r="AB252" s="144"/>
      <c r="AC252" s="144"/>
      <c r="AD252" s="144"/>
      <c r="AE252" s="144"/>
      <c r="AF252" s="144"/>
      <c r="AG252" s="144"/>
      <c r="AH252" s="144"/>
      <c r="AI252" s="144"/>
      <c r="AJ252" s="144"/>
      <c r="AK252" s="144"/>
      <c r="AL252" s="144"/>
      <c r="AM252" s="144"/>
      <c r="AN252" s="144"/>
    </row>
    <row r="253" spans="1:40" s="38" customFormat="1" ht="28.5" customHeight="1">
      <c r="A253" s="531" t="s">
        <v>125</v>
      </c>
      <c r="B253" s="532"/>
      <c r="C253" s="532"/>
      <c r="D253" s="532"/>
      <c r="E253" s="532"/>
      <c r="F253" s="532"/>
      <c r="G253" s="532"/>
      <c r="H253" s="532"/>
      <c r="I253" s="143"/>
      <c r="J253" s="144"/>
      <c r="K253" s="144"/>
      <c r="L253" s="144"/>
      <c r="M253" s="144"/>
      <c r="N253" s="144"/>
      <c r="O253" s="144"/>
      <c r="P253" s="144"/>
      <c r="Q253" s="144"/>
      <c r="R253" s="144"/>
      <c r="S253" s="144"/>
      <c r="T253" s="144"/>
      <c r="U253" s="144"/>
      <c r="V253" s="144"/>
      <c r="W253" s="144"/>
      <c r="X253" s="144"/>
      <c r="Y253" s="144"/>
      <c r="Z253" s="144"/>
      <c r="AA253" s="144"/>
      <c r="AB253" s="144"/>
      <c r="AC253" s="144"/>
      <c r="AD253" s="144"/>
      <c r="AE253" s="144"/>
      <c r="AF253" s="144"/>
      <c r="AG253" s="144"/>
      <c r="AH253" s="144"/>
      <c r="AI253" s="144"/>
      <c r="AJ253" s="144"/>
      <c r="AK253" s="144"/>
      <c r="AL253" s="144"/>
      <c r="AM253" s="144"/>
      <c r="AN253" s="144"/>
    </row>
    <row r="254" spans="1:40" s="38" customFormat="1" ht="28.5" customHeight="1">
      <c r="A254" s="145" t="s">
        <v>126</v>
      </c>
      <c r="B254" s="190"/>
      <c r="C254" s="190"/>
      <c r="D254" s="146">
        <v>90</v>
      </c>
      <c r="E254" s="54">
        <v>12.05</v>
      </c>
      <c r="F254" s="54">
        <v>12.4</v>
      </c>
      <c r="G254" s="54">
        <v>28.05</v>
      </c>
      <c r="H254" s="54">
        <v>213.6</v>
      </c>
      <c r="I254" s="143"/>
      <c r="J254" s="144"/>
      <c r="K254" s="144"/>
      <c r="L254" s="144"/>
      <c r="M254" s="144"/>
      <c r="N254" s="144"/>
      <c r="O254" s="144"/>
      <c r="P254" s="144"/>
      <c r="Q254" s="144"/>
      <c r="R254" s="144"/>
      <c r="S254" s="144"/>
      <c r="T254" s="144"/>
      <c r="U254" s="144"/>
      <c r="V254" s="144"/>
      <c r="W254" s="144"/>
      <c r="X254" s="144"/>
      <c r="Y254" s="144"/>
      <c r="Z254" s="144"/>
      <c r="AA254" s="144"/>
      <c r="AB254" s="144"/>
      <c r="AC254" s="144"/>
      <c r="AD254" s="144"/>
      <c r="AE254" s="144"/>
      <c r="AF254" s="144"/>
      <c r="AG254" s="144"/>
      <c r="AH254" s="144"/>
      <c r="AI254" s="144"/>
      <c r="AJ254" s="144"/>
      <c r="AK254" s="144"/>
      <c r="AL254" s="144"/>
      <c r="AM254" s="144"/>
      <c r="AN254" s="144"/>
    </row>
    <row r="255" spans="1:40" s="38" customFormat="1" ht="28.5" customHeight="1">
      <c r="A255" s="347" t="s">
        <v>127</v>
      </c>
      <c r="B255" s="190">
        <f t="shared" si="21"/>
        <v>105</v>
      </c>
      <c r="C255" s="190">
        <v>105</v>
      </c>
      <c r="D255" s="146"/>
      <c r="E255" s="54"/>
      <c r="F255" s="54"/>
      <c r="G255" s="54"/>
      <c r="H255" s="54"/>
      <c r="I255" s="143"/>
      <c r="J255" s="144"/>
      <c r="K255" s="144"/>
      <c r="L255" s="144"/>
      <c r="M255" s="144"/>
      <c r="N255" s="144"/>
      <c r="O255" s="144"/>
      <c r="P255" s="144"/>
      <c r="Q255" s="144"/>
      <c r="R255" s="144"/>
      <c r="S255" s="144"/>
      <c r="T255" s="144"/>
      <c r="U255" s="144"/>
      <c r="V255" s="144"/>
      <c r="W255" s="144"/>
      <c r="X255" s="144"/>
      <c r="Y255" s="144"/>
      <c r="Z255" s="144"/>
      <c r="AA255" s="144"/>
      <c r="AB255" s="144"/>
      <c r="AC255" s="144"/>
      <c r="AD255" s="144"/>
      <c r="AE255" s="144"/>
      <c r="AF255" s="144"/>
      <c r="AG255" s="144"/>
      <c r="AH255" s="144"/>
      <c r="AI255" s="144"/>
      <c r="AJ255" s="144"/>
      <c r="AK255" s="144"/>
      <c r="AL255" s="144"/>
      <c r="AM255" s="144"/>
      <c r="AN255" s="144"/>
    </row>
    <row r="256" spans="1:40" s="38" customFormat="1" ht="28.5" customHeight="1">
      <c r="A256" s="335" t="s">
        <v>65</v>
      </c>
      <c r="B256" s="190">
        <f t="shared" si="21"/>
        <v>1.5</v>
      </c>
      <c r="C256" s="190">
        <v>1.5</v>
      </c>
      <c r="D256" s="146"/>
      <c r="E256" s="54"/>
      <c r="F256" s="54"/>
      <c r="G256" s="54"/>
      <c r="H256" s="54"/>
      <c r="I256" s="143"/>
      <c r="J256" s="144"/>
      <c r="K256" s="144"/>
      <c r="L256" s="144"/>
      <c r="M256" s="144"/>
      <c r="N256" s="144"/>
      <c r="O256" s="144"/>
      <c r="P256" s="144"/>
      <c r="Q256" s="144"/>
      <c r="R256" s="144"/>
      <c r="S256" s="144"/>
      <c r="T256" s="144"/>
      <c r="U256" s="144"/>
      <c r="V256" s="144"/>
      <c r="W256" s="144"/>
      <c r="X256" s="144"/>
      <c r="Y256" s="144"/>
      <c r="Z256" s="144"/>
      <c r="AA256" s="144"/>
      <c r="AB256" s="144"/>
      <c r="AC256" s="144"/>
      <c r="AD256" s="144"/>
      <c r="AE256" s="144"/>
      <c r="AF256" s="144"/>
      <c r="AG256" s="144"/>
      <c r="AH256" s="144"/>
      <c r="AI256" s="144"/>
      <c r="AJ256" s="144"/>
      <c r="AK256" s="144"/>
      <c r="AL256" s="144"/>
      <c r="AM256" s="144"/>
      <c r="AN256" s="144"/>
    </row>
    <row r="257" spans="1:40" s="38" customFormat="1" ht="28.5" customHeight="1">
      <c r="A257" s="147" t="s">
        <v>128</v>
      </c>
      <c r="B257" s="352"/>
      <c r="C257" s="352"/>
      <c r="D257" s="100">
        <v>180</v>
      </c>
      <c r="E257" s="148">
        <v>2.2799999999999998</v>
      </c>
      <c r="F257" s="148">
        <v>5.88</v>
      </c>
      <c r="G257" s="148">
        <v>22.86</v>
      </c>
      <c r="H257" s="149">
        <v>122.4</v>
      </c>
      <c r="I257" s="143"/>
      <c r="J257" s="144"/>
      <c r="K257" s="144"/>
      <c r="L257" s="144"/>
      <c r="M257" s="144"/>
      <c r="N257" s="144"/>
      <c r="O257" s="144"/>
      <c r="P257" s="144"/>
      <c r="Q257" s="144"/>
      <c r="R257" s="144"/>
      <c r="S257" s="144"/>
      <c r="T257" s="144"/>
      <c r="U257" s="144"/>
      <c r="V257" s="144"/>
      <c r="W257" s="144"/>
      <c r="X257" s="144"/>
      <c r="Y257" s="144"/>
      <c r="Z257" s="144"/>
      <c r="AA257" s="144"/>
      <c r="AB257" s="144"/>
      <c r="AC257" s="144"/>
      <c r="AD257" s="144"/>
      <c r="AE257" s="144"/>
      <c r="AF257" s="144"/>
      <c r="AG257" s="144"/>
      <c r="AH257" s="144"/>
      <c r="AI257" s="144"/>
      <c r="AJ257" s="144"/>
      <c r="AK257" s="144"/>
      <c r="AL257" s="144"/>
      <c r="AM257" s="144"/>
      <c r="AN257" s="144"/>
    </row>
    <row r="258" spans="1:40" s="38" customFormat="1" ht="28.5" customHeight="1">
      <c r="A258" s="274" t="s">
        <v>129</v>
      </c>
      <c r="B258" s="197">
        <f>C258</f>
        <v>170</v>
      </c>
      <c r="C258" s="197">
        <v>170</v>
      </c>
      <c r="D258" s="100"/>
      <c r="E258" s="148"/>
      <c r="F258" s="148"/>
      <c r="G258" s="148"/>
      <c r="H258" s="148"/>
      <c r="I258" s="143"/>
      <c r="J258" s="144"/>
      <c r="K258" s="144"/>
      <c r="L258" s="144"/>
      <c r="M258" s="144"/>
      <c r="N258" s="144"/>
      <c r="O258" s="144"/>
      <c r="P258" s="144"/>
      <c r="Q258" s="144"/>
      <c r="R258" s="144"/>
      <c r="S258" s="144"/>
      <c r="T258" s="144"/>
      <c r="U258" s="144"/>
      <c r="V258" s="144"/>
      <c r="W258" s="144"/>
      <c r="X258" s="144"/>
      <c r="Y258" s="144"/>
      <c r="Z258" s="144"/>
      <c r="AA258" s="144"/>
      <c r="AB258" s="144"/>
      <c r="AC258" s="144"/>
      <c r="AD258" s="144"/>
      <c r="AE258" s="144"/>
      <c r="AF258" s="144"/>
      <c r="AG258" s="144"/>
      <c r="AH258" s="144"/>
      <c r="AI258" s="144"/>
      <c r="AJ258" s="144"/>
      <c r="AK258" s="144"/>
      <c r="AL258" s="144"/>
      <c r="AM258" s="144"/>
      <c r="AN258" s="144"/>
    </row>
    <row r="259" spans="1:40" s="38" customFormat="1" ht="28.5" customHeight="1">
      <c r="A259" s="274" t="s">
        <v>130</v>
      </c>
      <c r="B259" s="197">
        <f>C259</f>
        <v>170</v>
      </c>
      <c r="C259" s="197">
        <v>170</v>
      </c>
      <c r="D259" s="100"/>
      <c r="E259" s="148"/>
      <c r="F259" s="148"/>
      <c r="G259" s="285"/>
      <c r="H259" s="296"/>
      <c r="I259" s="143"/>
      <c r="J259" s="144"/>
      <c r="K259" s="144"/>
      <c r="L259" s="144"/>
      <c r="M259" s="144"/>
      <c r="N259" s="144"/>
      <c r="O259" s="144"/>
      <c r="P259" s="144"/>
      <c r="Q259" s="144"/>
      <c r="R259" s="144"/>
      <c r="S259" s="144"/>
      <c r="T259" s="144"/>
      <c r="U259" s="144"/>
      <c r="V259" s="144"/>
      <c r="W259" s="144"/>
      <c r="X259" s="144"/>
      <c r="Y259" s="144"/>
      <c r="Z259" s="144"/>
      <c r="AA259" s="144"/>
      <c r="AB259" s="144"/>
      <c r="AC259" s="144"/>
      <c r="AD259" s="144"/>
      <c r="AE259" s="144"/>
      <c r="AF259" s="144"/>
      <c r="AG259" s="144"/>
      <c r="AH259" s="144"/>
      <c r="AI259" s="144"/>
      <c r="AJ259" s="144"/>
      <c r="AK259" s="144"/>
      <c r="AL259" s="144"/>
      <c r="AM259" s="144"/>
      <c r="AN259" s="144"/>
    </row>
    <row r="260" spans="1:40" s="38" customFormat="1" ht="28.5" customHeight="1">
      <c r="A260" s="275" t="s">
        <v>36</v>
      </c>
      <c r="B260" s="276">
        <f>1.18999999999999*C260</f>
        <v>11.899999999999899</v>
      </c>
      <c r="C260" s="276">
        <v>10</v>
      </c>
      <c r="D260" s="100"/>
      <c r="E260" s="148"/>
      <c r="F260" s="148"/>
      <c r="G260" s="285"/>
      <c r="H260" s="296"/>
      <c r="I260" s="143"/>
      <c r="J260" s="144"/>
      <c r="K260" s="144"/>
      <c r="L260" s="144"/>
      <c r="M260" s="144"/>
      <c r="N260" s="144"/>
      <c r="O260" s="144"/>
      <c r="P260" s="144"/>
      <c r="Q260" s="144"/>
      <c r="R260" s="144"/>
      <c r="S260" s="144"/>
      <c r="T260" s="144"/>
      <c r="U260" s="144"/>
      <c r="V260" s="144"/>
      <c r="W260" s="144"/>
      <c r="X260" s="144"/>
      <c r="Y260" s="144"/>
      <c r="Z260" s="144"/>
      <c r="AA260" s="144"/>
      <c r="AB260" s="144"/>
      <c r="AC260" s="144"/>
      <c r="AD260" s="144"/>
      <c r="AE260" s="144"/>
      <c r="AF260" s="144"/>
      <c r="AG260" s="144"/>
      <c r="AH260" s="144"/>
      <c r="AI260" s="144"/>
      <c r="AJ260" s="144"/>
      <c r="AK260" s="144"/>
      <c r="AL260" s="144"/>
      <c r="AM260" s="144"/>
      <c r="AN260" s="144"/>
    </row>
    <row r="261" spans="1:40" s="38" customFormat="1" ht="28.5" customHeight="1">
      <c r="A261" s="277" t="s">
        <v>44</v>
      </c>
      <c r="B261" s="278">
        <f>C261*1.25</f>
        <v>25</v>
      </c>
      <c r="C261" s="279">
        <v>20</v>
      </c>
      <c r="D261" s="100"/>
      <c r="E261" s="148"/>
      <c r="F261" s="148"/>
      <c r="G261" s="285"/>
      <c r="H261" s="296"/>
      <c r="I261" s="143"/>
      <c r="J261" s="144"/>
      <c r="K261" s="144"/>
      <c r="L261" s="144"/>
      <c r="M261" s="144"/>
      <c r="N261" s="144"/>
      <c r="O261" s="144"/>
      <c r="P261" s="144"/>
      <c r="Q261" s="144"/>
      <c r="R261" s="144"/>
      <c r="S261" s="144"/>
      <c r="T261" s="144"/>
      <c r="U261" s="144"/>
      <c r="V261" s="144"/>
      <c r="W261" s="144"/>
      <c r="X261" s="144"/>
      <c r="Y261" s="144"/>
      <c r="Z261" s="144"/>
      <c r="AA261" s="144"/>
      <c r="AB261" s="144"/>
      <c r="AC261" s="144"/>
      <c r="AD261" s="144"/>
      <c r="AE261" s="144"/>
      <c r="AF261" s="144"/>
      <c r="AG261" s="144"/>
      <c r="AH261" s="144"/>
      <c r="AI261" s="144"/>
      <c r="AJ261" s="144"/>
      <c r="AK261" s="144"/>
      <c r="AL261" s="144"/>
      <c r="AM261" s="144"/>
      <c r="AN261" s="144"/>
    </row>
    <row r="262" spans="1:40" s="38" customFormat="1" ht="28.5" customHeight="1">
      <c r="A262" s="277" t="s">
        <v>45</v>
      </c>
      <c r="B262" s="254">
        <f>C262*1.33</f>
        <v>26.6</v>
      </c>
      <c r="C262" s="254">
        <v>20</v>
      </c>
      <c r="D262" s="100"/>
      <c r="E262" s="148"/>
      <c r="F262" s="148"/>
      <c r="G262" s="285"/>
      <c r="H262" s="296"/>
      <c r="I262" s="143"/>
      <c r="J262" s="144"/>
      <c r="K262" s="144"/>
      <c r="L262" s="144"/>
      <c r="M262" s="144"/>
      <c r="N262" s="144"/>
      <c r="O262" s="144"/>
      <c r="P262" s="144"/>
      <c r="Q262" s="144"/>
      <c r="R262" s="144"/>
      <c r="S262" s="144"/>
      <c r="T262" s="144"/>
      <c r="U262" s="144"/>
      <c r="V262" s="144"/>
      <c r="W262" s="144"/>
      <c r="X262" s="144"/>
      <c r="Y262" s="144"/>
      <c r="Z262" s="144"/>
      <c r="AA262" s="144"/>
      <c r="AB262" s="144"/>
      <c r="AC262" s="144"/>
      <c r="AD262" s="144"/>
      <c r="AE262" s="144"/>
      <c r="AF262" s="144"/>
      <c r="AG262" s="144"/>
      <c r="AH262" s="144"/>
      <c r="AI262" s="144"/>
      <c r="AJ262" s="144"/>
      <c r="AK262" s="144"/>
      <c r="AL262" s="144"/>
      <c r="AM262" s="144"/>
      <c r="AN262" s="144"/>
    </row>
    <row r="263" spans="1:40" s="38" customFormat="1" ht="28.5" customHeight="1">
      <c r="A263" s="250" t="s">
        <v>23</v>
      </c>
      <c r="B263" s="283">
        <f>C263</f>
        <v>0.4</v>
      </c>
      <c r="C263" s="268">
        <v>0.4</v>
      </c>
      <c r="D263" s="100"/>
      <c r="E263" s="296"/>
      <c r="F263" s="296"/>
      <c r="G263" s="296"/>
      <c r="H263" s="296"/>
      <c r="I263" s="143"/>
      <c r="J263" s="144"/>
      <c r="K263" s="144"/>
      <c r="L263" s="144"/>
      <c r="M263" s="144"/>
      <c r="N263" s="144"/>
      <c r="O263" s="144"/>
      <c r="P263" s="144"/>
      <c r="Q263" s="144"/>
      <c r="R263" s="144"/>
      <c r="S263" s="144"/>
      <c r="T263" s="144"/>
      <c r="U263" s="144"/>
      <c r="V263" s="144"/>
      <c r="W263" s="144"/>
      <c r="X263" s="144"/>
      <c r="Y263" s="144"/>
      <c r="Z263" s="144"/>
      <c r="AA263" s="144"/>
      <c r="AB263" s="144"/>
      <c r="AC263" s="144"/>
      <c r="AD263" s="144"/>
      <c r="AE263" s="144"/>
      <c r="AF263" s="144"/>
      <c r="AG263" s="144"/>
      <c r="AH263" s="144"/>
      <c r="AI263" s="144"/>
      <c r="AJ263" s="144"/>
      <c r="AK263" s="144"/>
      <c r="AL263" s="144"/>
      <c r="AM263" s="144"/>
      <c r="AN263" s="144"/>
    </row>
    <row r="264" spans="1:40" s="38" customFormat="1" ht="28.5" customHeight="1">
      <c r="A264" s="267" t="s">
        <v>131</v>
      </c>
      <c r="B264" s="268">
        <f>C264</f>
        <v>5</v>
      </c>
      <c r="C264" s="268">
        <v>5</v>
      </c>
      <c r="D264" s="100"/>
      <c r="E264" s="296"/>
      <c r="F264" s="296"/>
      <c r="G264" s="296"/>
      <c r="H264" s="296"/>
      <c r="I264" s="143"/>
      <c r="J264" s="144"/>
      <c r="K264" s="144"/>
      <c r="L264" s="144"/>
      <c r="M264" s="144"/>
      <c r="N264" s="144"/>
      <c r="O264" s="144"/>
      <c r="P264" s="144"/>
      <c r="Q264" s="144"/>
      <c r="R264" s="144"/>
      <c r="S264" s="144"/>
      <c r="T264" s="144"/>
      <c r="U264" s="144"/>
      <c r="V264" s="144"/>
      <c r="W264" s="144"/>
      <c r="X264" s="144"/>
      <c r="Y264" s="144"/>
      <c r="Z264" s="144"/>
      <c r="AA264" s="144"/>
      <c r="AB264" s="144"/>
      <c r="AC264" s="144"/>
      <c r="AD264" s="144"/>
      <c r="AE264" s="144"/>
      <c r="AF264" s="144"/>
      <c r="AG264" s="144"/>
      <c r="AH264" s="144"/>
      <c r="AI264" s="144"/>
      <c r="AJ264" s="144"/>
      <c r="AK264" s="144"/>
      <c r="AL264" s="144"/>
      <c r="AM264" s="144"/>
      <c r="AN264" s="144"/>
    </row>
    <row r="265" spans="1:40" s="38" customFormat="1" ht="28.5" customHeight="1">
      <c r="A265" s="598" t="s">
        <v>26</v>
      </c>
      <c r="B265" s="598"/>
      <c r="C265" s="598"/>
      <c r="D265" s="64" t="s">
        <v>18</v>
      </c>
      <c r="E265" s="61">
        <v>0.01</v>
      </c>
      <c r="F265" s="61">
        <v>0</v>
      </c>
      <c r="G265" s="61">
        <v>5.98</v>
      </c>
      <c r="H265" s="61">
        <v>39.979999999999997</v>
      </c>
      <c r="I265" s="143"/>
      <c r="J265" s="144"/>
      <c r="K265" s="144"/>
      <c r="L265" s="144"/>
      <c r="M265" s="144"/>
      <c r="N265" s="144"/>
      <c r="O265" s="144"/>
      <c r="P265" s="144"/>
      <c r="Q265" s="144"/>
      <c r="R265" s="144"/>
      <c r="S265" s="144"/>
      <c r="T265" s="144"/>
      <c r="U265" s="144"/>
      <c r="V265" s="144"/>
      <c r="W265" s="144"/>
      <c r="X265" s="144"/>
      <c r="Y265" s="144"/>
      <c r="Z265" s="144"/>
      <c r="AA265" s="144"/>
      <c r="AB265" s="144"/>
      <c r="AC265" s="144"/>
      <c r="AD265" s="144"/>
      <c r="AE265" s="144"/>
      <c r="AF265" s="144"/>
      <c r="AG265" s="144"/>
      <c r="AH265" s="144"/>
      <c r="AI265" s="144"/>
      <c r="AJ265" s="144"/>
      <c r="AK265" s="144"/>
      <c r="AL265" s="144"/>
      <c r="AM265" s="144"/>
      <c r="AN265" s="144"/>
    </row>
    <row r="266" spans="1:40" s="38" customFormat="1" ht="28.5" customHeight="1">
      <c r="A266" s="252" t="s">
        <v>27</v>
      </c>
      <c r="B266" s="197">
        <f>C266</f>
        <v>1</v>
      </c>
      <c r="C266" s="197">
        <v>1</v>
      </c>
      <c r="D266" s="253"/>
      <c r="E266" s="197"/>
      <c r="F266" s="197"/>
      <c r="G266" s="197"/>
      <c r="H266" s="198"/>
      <c r="I266" s="143"/>
      <c r="J266" s="144"/>
      <c r="K266" s="144"/>
      <c r="L266" s="144"/>
      <c r="M266" s="144"/>
      <c r="N266" s="144"/>
      <c r="O266" s="144"/>
      <c r="P266" s="144"/>
      <c r="Q266" s="144"/>
      <c r="R266" s="144"/>
      <c r="S266" s="144"/>
      <c r="T266" s="144"/>
      <c r="U266" s="144"/>
      <c r="V266" s="144"/>
      <c r="W266" s="144"/>
      <c r="X266" s="144"/>
      <c r="Y266" s="144"/>
      <c r="Z266" s="144"/>
      <c r="AA266" s="144"/>
      <c r="AB266" s="144"/>
      <c r="AC266" s="144"/>
      <c r="AD266" s="144"/>
      <c r="AE266" s="144"/>
      <c r="AF266" s="144"/>
      <c r="AG266" s="144"/>
      <c r="AH266" s="144"/>
      <c r="AI266" s="144"/>
      <c r="AJ266" s="144"/>
      <c r="AK266" s="144"/>
      <c r="AL266" s="144"/>
      <c r="AM266" s="144"/>
      <c r="AN266" s="144"/>
    </row>
    <row r="267" spans="1:40" s="38" customFormat="1" ht="28.5" customHeight="1">
      <c r="A267" s="252" t="s">
        <v>28</v>
      </c>
      <c r="B267" s="197">
        <f>C267</f>
        <v>205</v>
      </c>
      <c r="C267" s="197">
        <v>205</v>
      </c>
      <c r="D267" s="253"/>
      <c r="E267" s="197"/>
      <c r="F267" s="197"/>
      <c r="G267" s="197"/>
      <c r="H267" s="198"/>
      <c r="I267" s="143"/>
      <c r="J267" s="144"/>
      <c r="K267" s="144"/>
      <c r="L267" s="144"/>
      <c r="M267" s="144"/>
      <c r="N267" s="144"/>
      <c r="O267" s="144"/>
      <c r="P267" s="144"/>
      <c r="Q267" s="144"/>
      <c r="R267" s="144"/>
      <c r="S267" s="144"/>
      <c r="T267" s="144"/>
      <c r="U267" s="144"/>
      <c r="V267" s="144"/>
      <c r="W267" s="144"/>
      <c r="X267" s="144"/>
      <c r="Y267" s="144"/>
      <c r="Z267" s="144"/>
      <c r="AA267" s="144"/>
      <c r="AB267" s="144"/>
      <c r="AC267" s="144"/>
      <c r="AD267" s="144"/>
      <c r="AE267" s="144"/>
      <c r="AF267" s="144"/>
      <c r="AG267" s="144"/>
      <c r="AH267" s="144"/>
      <c r="AI267" s="144"/>
      <c r="AJ267" s="144"/>
      <c r="AK267" s="144"/>
      <c r="AL267" s="144"/>
      <c r="AM267" s="144"/>
      <c r="AN267" s="144"/>
    </row>
    <row r="268" spans="1:40" ht="28.5" customHeight="1">
      <c r="A268" s="575" t="s">
        <v>95</v>
      </c>
      <c r="B268" s="575"/>
      <c r="C268" s="575"/>
      <c r="D268" s="120" t="s">
        <v>132</v>
      </c>
      <c r="E268" s="57">
        <v>2.8</v>
      </c>
      <c r="F268" s="68">
        <v>0.55000000000000004</v>
      </c>
      <c r="G268" s="68">
        <v>21.29</v>
      </c>
      <c r="H268" s="61">
        <v>138.12</v>
      </c>
      <c r="I268" s="150"/>
    </row>
    <row r="269" spans="1:40" ht="28.5" customHeight="1">
      <c r="A269" s="151" t="s">
        <v>29</v>
      </c>
      <c r="B269" s="353"/>
      <c r="C269" s="353"/>
      <c r="D269" s="152">
        <v>550</v>
      </c>
      <c r="E269" s="70">
        <f>E268+E265+E257+E241</f>
        <v>17.14</v>
      </c>
      <c r="F269" s="70">
        <f>F268+F265+F257+F241</f>
        <v>18.829999999999998</v>
      </c>
      <c r="G269" s="70">
        <f>G268+G265+G257+G241</f>
        <v>78.179999999999993</v>
      </c>
      <c r="H269" s="70">
        <f>H268+H265+H257+H241</f>
        <v>514.1</v>
      </c>
      <c r="I269" s="72"/>
    </row>
    <row r="270" spans="1:40" ht="28.5" customHeight="1">
      <c r="A270" s="526" t="s">
        <v>30</v>
      </c>
      <c r="B270" s="527"/>
      <c r="C270" s="527"/>
      <c r="D270" s="527"/>
      <c r="E270" s="527"/>
      <c r="F270" s="527"/>
      <c r="G270" s="527"/>
      <c r="H270" s="527"/>
      <c r="I270" s="72"/>
    </row>
    <row r="271" spans="1:40" ht="28.5" customHeight="1">
      <c r="A271" s="86" t="s">
        <v>55</v>
      </c>
      <c r="B271" s="304"/>
      <c r="C271" s="58"/>
      <c r="D271" s="87">
        <v>60</v>
      </c>
      <c r="E271" s="58">
        <v>1.17</v>
      </c>
      <c r="F271" s="58">
        <v>0.17</v>
      </c>
      <c r="G271" s="58">
        <v>4.5</v>
      </c>
      <c r="H271" s="58">
        <v>23.83</v>
      </c>
      <c r="I271" s="72"/>
    </row>
    <row r="272" spans="1:40" ht="28.5" customHeight="1">
      <c r="A272" s="248" t="s">
        <v>56</v>
      </c>
      <c r="B272" s="190">
        <v>63</v>
      </c>
      <c r="C272" s="190">
        <v>60</v>
      </c>
      <c r="D272" s="61"/>
      <c r="E272" s="190"/>
      <c r="F272" s="190"/>
      <c r="G272" s="190"/>
      <c r="H272" s="190"/>
      <c r="I272" s="72"/>
    </row>
    <row r="273" spans="1:9" ht="28.5" customHeight="1">
      <c r="A273" s="591" t="s">
        <v>133</v>
      </c>
      <c r="B273" s="592"/>
      <c r="C273" s="593"/>
      <c r="D273" s="154">
        <v>220</v>
      </c>
      <c r="E273" s="23">
        <v>7.22</v>
      </c>
      <c r="F273" s="23">
        <v>8.4499999999999993</v>
      </c>
      <c r="G273" s="23">
        <v>28.13</v>
      </c>
      <c r="H273" s="155">
        <v>220.63</v>
      </c>
      <c r="I273" s="72"/>
    </row>
    <row r="274" spans="1:9" ht="28.5" customHeight="1">
      <c r="A274" s="280" t="s">
        <v>61</v>
      </c>
      <c r="B274" s="288">
        <f>C274*1.1</f>
        <v>15.950000000000001</v>
      </c>
      <c r="C274" s="288">
        <f>C275*1.45</f>
        <v>14.5</v>
      </c>
      <c r="D274" s="354"/>
      <c r="E274" s="270"/>
      <c r="F274" s="270"/>
      <c r="G274" s="270"/>
      <c r="H274" s="270"/>
      <c r="I274" s="72"/>
    </row>
    <row r="275" spans="1:9" ht="28.5" customHeight="1">
      <c r="A275" s="355" t="s">
        <v>134</v>
      </c>
      <c r="B275" s="19"/>
      <c r="C275" s="356">
        <v>10</v>
      </c>
      <c r="D275" s="354"/>
      <c r="E275" s="270"/>
      <c r="F275" s="270"/>
      <c r="G275" s="270"/>
      <c r="H275" s="357"/>
      <c r="I275" s="72"/>
    </row>
    <row r="276" spans="1:9" ht="28.5" customHeight="1">
      <c r="A276" s="277" t="s">
        <v>135</v>
      </c>
      <c r="B276" s="254">
        <f t="shared" ref="B276:B277" si="22">C276</f>
        <v>60</v>
      </c>
      <c r="C276" s="254">
        <v>60</v>
      </c>
      <c r="D276" s="354"/>
      <c r="E276" s="270"/>
      <c r="F276" s="270"/>
      <c r="G276" s="270"/>
      <c r="H276" s="357"/>
      <c r="I276" s="72"/>
    </row>
    <row r="277" spans="1:9" ht="28.5" customHeight="1">
      <c r="A277" s="277" t="s">
        <v>131</v>
      </c>
      <c r="B277" s="254">
        <f t="shared" si="22"/>
        <v>4</v>
      </c>
      <c r="C277" s="254">
        <v>4</v>
      </c>
      <c r="D277" s="354"/>
      <c r="E277" s="270"/>
      <c r="F277" s="270"/>
      <c r="G277" s="270"/>
      <c r="H277" s="357"/>
      <c r="I277" s="72"/>
    </row>
    <row r="278" spans="1:9" ht="28.5" customHeight="1">
      <c r="A278" s="277" t="s">
        <v>36</v>
      </c>
      <c r="B278" s="254">
        <f>C278*1.18999999999999</f>
        <v>12.197499999999897</v>
      </c>
      <c r="C278" s="254">
        <v>10.25</v>
      </c>
      <c r="D278" s="354"/>
      <c r="E278" s="270"/>
      <c r="F278" s="270"/>
      <c r="G278" s="270"/>
      <c r="H278" s="357"/>
      <c r="I278" s="72"/>
    </row>
    <row r="279" spans="1:9" ht="28.5" customHeight="1">
      <c r="A279" s="277" t="s">
        <v>44</v>
      </c>
      <c r="B279" s="278">
        <f>C279*1.25</f>
        <v>18.75</v>
      </c>
      <c r="C279" s="279">
        <v>15</v>
      </c>
      <c r="D279" s="354"/>
      <c r="E279" s="270"/>
      <c r="F279" s="270"/>
      <c r="G279" s="270"/>
      <c r="H279" s="357"/>
      <c r="I279" s="72"/>
    </row>
    <row r="280" spans="1:9" ht="28.5" customHeight="1">
      <c r="A280" s="277" t="s">
        <v>45</v>
      </c>
      <c r="B280" s="254">
        <f>C280*1.33</f>
        <v>19.950000000000003</v>
      </c>
      <c r="C280" s="254">
        <v>15</v>
      </c>
      <c r="D280" s="354"/>
      <c r="E280" s="270"/>
      <c r="F280" s="270"/>
      <c r="G280" s="270"/>
      <c r="H280" s="357"/>
      <c r="I280" s="72"/>
    </row>
    <row r="281" spans="1:9" ht="28.5" customHeight="1">
      <c r="A281" s="250" t="s">
        <v>23</v>
      </c>
      <c r="B281" s="283">
        <f t="shared" ref="B281:B282" si="23">C281</f>
        <v>0.2</v>
      </c>
      <c r="C281" s="254">
        <v>0.2</v>
      </c>
      <c r="D281" s="354"/>
      <c r="E281" s="270"/>
      <c r="F281" s="270"/>
      <c r="G281" s="270"/>
      <c r="H281" s="357"/>
      <c r="I281" s="72"/>
    </row>
    <row r="282" spans="1:9" ht="28.5" customHeight="1">
      <c r="A282" s="277" t="s">
        <v>21</v>
      </c>
      <c r="B282" s="254">
        <f t="shared" si="23"/>
        <v>180</v>
      </c>
      <c r="C282" s="254">
        <v>180</v>
      </c>
      <c r="D282" s="354"/>
      <c r="E282" s="270"/>
      <c r="F282" s="270"/>
      <c r="G282" s="270"/>
      <c r="H282" s="357"/>
      <c r="I282" s="72"/>
    </row>
    <row r="283" spans="1:9" ht="28.5" customHeight="1">
      <c r="A283" s="262" t="s">
        <v>48</v>
      </c>
      <c r="B283" s="259">
        <f>C283*1.35</f>
        <v>1.35</v>
      </c>
      <c r="C283" s="259">
        <v>1</v>
      </c>
      <c r="D283" s="354"/>
      <c r="E283" s="270"/>
      <c r="F283" s="270"/>
      <c r="G283" s="270"/>
      <c r="H283" s="357"/>
      <c r="I283" s="72"/>
    </row>
    <row r="284" spans="1:9" ht="28.5" customHeight="1">
      <c r="A284" s="358" t="s">
        <v>136</v>
      </c>
      <c r="B284" s="198">
        <f>C284</f>
        <v>0.05</v>
      </c>
      <c r="C284" s="359">
        <v>0.05</v>
      </c>
      <c r="D284" s="354"/>
      <c r="E284" s="54"/>
      <c r="F284" s="54"/>
      <c r="G284" s="54"/>
      <c r="H284" s="256"/>
      <c r="I284" s="72"/>
    </row>
    <row r="285" spans="1:9" ht="28.5" customHeight="1">
      <c r="A285" s="156" t="s">
        <v>137</v>
      </c>
      <c r="B285" s="288"/>
      <c r="C285" s="157"/>
      <c r="D285" s="157">
        <v>100</v>
      </c>
      <c r="E285" s="158">
        <v>10.36</v>
      </c>
      <c r="F285" s="158">
        <v>14.61</v>
      </c>
      <c r="G285" s="158">
        <v>23.67</v>
      </c>
      <c r="H285" s="159">
        <v>202.59</v>
      </c>
      <c r="I285" s="72"/>
    </row>
    <row r="286" spans="1:9" ht="28.5" customHeight="1">
      <c r="A286" s="360" t="s">
        <v>138</v>
      </c>
      <c r="B286" s="288"/>
      <c r="C286" s="157"/>
      <c r="D286" s="157"/>
      <c r="E286" s="158"/>
      <c r="F286" s="158"/>
      <c r="G286" s="158"/>
      <c r="H286" s="158"/>
      <c r="I286" s="72"/>
    </row>
    <row r="287" spans="1:9" ht="28.5" customHeight="1">
      <c r="A287" s="361" t="s">
        <v>114</v>
      </c>
      <c r="B287" s="288">
        <f>C287*1.1</f>
        <v>68.75</v>
      </c>
      <c r="C287" s="288">
        <v>62.5</v>
      </c>
      <c r="D287" s="362"/>
      <c r="E287" s="158"/>
      <c r="F287" s="158"/>
      <c r="G287" s="158"/>
      <c r="H287" s="158"/>
      <c r="I287" s="72"/>
    </row>
    <row r="288" spans="1:9" ht="28.5" customHeight="1">
      <c r="A288" s="277" t="s">
        <v>87</v>
      </c>
      <c r="B288" s="288">
        <f>C288*1.25</f>
        <v>15</v>
      </c>
      <c r="C288" s="288">
        <v>12</v>
      </c>
      <c r="D288" s="362"/>
      <c r="E288" s="158"/>
      <c r="F288" s="158"/>
      <c r="G288" s="158"/>
      <c r="H288" s="158"/>
      <c r="I288" s="72"/>
    </row>
    <row r="289" spans="1:9" ht="28.5" customHeight="1">
      <c r="A289" s="277" t="s">
        <v>88</v>
      </c>
      <c r="B289" s="288">
        <f>C289*1.33</f>
        <v>15.96</v>
      </c>
      <c r="C289" s="288">
        <v>12</v>
      </c>
      <c r="D289" s="362"/>
      <c r="E289" s="158"/>
      <c r="F289" s="158"/>
      <c r="G289" s="158"/>
      <c r="H289" s="158"/>
      <c r="I289" s="72"/>
    </row>
    <row r="290" spans="1:9" ht="28.5" customHeight="1">
      <c r="A290" s="363" t="s">
        <v>36</v>
      </c>
      <c r="B290" s="288">
        <f>C290*1.18999999999999</f>
        <v>14.27999999999988</v>
      </c>
      <c r="C290" s="288">
        <v>12</v>
      </c>
      <c r="D290" s="362"/>
      <c r="E290" s="158"/>
      <c r="F290" s="158"/>
      <c r="G290" s="158"/>
      <c r="H290" s="158"/>
      <c r="I290" s="72"/>
    </row>
    <row r="291" spans="1:9" ht="28.5" customHeight="1">
      <c r="A291" s="364" t="s">
        <v>39</v>
      </c>
      <c r="B291" s="288">
        <f t="shared" ref="B291:B292" si="24">C291</f>
        <v>5</v>
      </c>
      <c r="C291" s="288">
        <v>5</v>
      </c>
      <c r="D291" s="362"/>
      <c r="E291" s="158"/>
      <c r="F291" s="158"/>
      <c r="G291" s="158"/>
      <c r="H291" s="158"/>
      <c r="I291" s="72"/>
    </row>
    <row r="292" spans="1:9" ht="28.5" customHeight="1">
      <c r="A292" s="250" t="s">
        <v>23</v>
      </c>
      <c r="B292" s="288">
        <f t="shared" si="24"/>
        <v>0.4</v>
      </c>
      <c r="C292" s="288">
        <v>0.4</v>
      </c>
      <c r="D292" s="362"/>
      <c r="E292" s="158"/>
      <c r="F292" s="158"/>
      <c r="G292" s="158"/>
      <c r="H292" s="158"/>
      <c r="I292" s="72"/>
    </row>
    <row r="293" spans="1:9" ht="28.5" customHeight="1">
      <c r="A293" s="364" t="s">
        <v>38</v>
      </c>
      <c r="B293" s="288">
        <f t="shared" ref="B293:B294" si="25">C293</f>
        <v>4</v>
      </c>
      <c r="C293" s="288">
        <v>4</v>
      </c>
      <c r="D293" s="362"/>
      <c r="E293" s="158"/>
      <c r="F293" s="362"/>
      <c r="G293" s="362"/>
      <c r="H293" s="362"/>
      <c r="I293" s="72"/>
    </row>
    <row r="294" spans="1:9" ht="28.5" customHeight="1">
      <c r="A294" s="364" t="s">
        <v>28</v>
      </c>
      <c r="B294" s="288">
        <f t="shared" si="25"/>
        <v>50</v>
      </c>
      <c r="C294" s="288">
        <v>50</v>
      </c>
      <c r="D294" s="362"/>
      <c r="E294" s="158"/>
      <c r="F294" s="362"/>
      <c r="G294" s="362"/>
      <c r="H294" s="362"/>
      <c r="I294" s="72"/>
    </row>
    <row r="295" spans="1:9" ht="28.5" customHeight="1">
      <c r="A295" s="277" t="s">
        <v>49</v>
      </c>
      <c r="B295" s="254">
        <f>C295*1.2</f>
        <v>1.5</v>
      </c>
      <c r="C295" s="254">
        <v>1.25</v>
      </c>
      <c r="D295" s="21"/>
      <c r="E295" s="158"/>
      <c r="F295" s="222"/>
      <c r="G295" s="222"/>
      <c r="H295" s="227"/>
      <c r="I295" s="72"/>
    </row>
    <row r="296" spans="1:9" ht="28.5" customHeight="1">
      <c r="A296" s="289" t="s">
        <v>50</v>
      </c>
      <c r="B296" s="198">
        <f>C296</f>
        <v>0.05</v>
      </c>
      <c r="C296" s="290">
        <v>0.05</v>
      </c>
      <c r="D296" s="216"/>
      <c r="E296" s="158"/>
      <c r="F296" s="54"/>
      <c r="G296" s="54"/>
      <c r="H296" s="256"/>
      <c r="I296" s="72"/>
    </row>
    <row r="297" spans="1:9" ht="28.5" customHeight="1">
      <c r="A297" s="524" t="s">
        <v>69</v>
      </c>
      <c r="B297" s="524"/>
      <c r="C297" s="524"/>
      <c r="D297" s="92">
        <v>150</v>
      </c>
      <c r="E297" s="57">
        <v>4.8</v>
      </c>
      <c r="F297" s="57">
        <v>6.75</v>
      </c>
      <c r="G297" s="57">
        <v>24.62</v>
      </c>
      <c r="H297" s="58">
        <v>200.46</v>
      </c>
      <c r="I297" s="72"/>
    </row>
    <row r="298" spans="1:9" ht="28.5" customHeight="1">
      <c r="A298" s="274" t="s">
        <v>70</v>
      </c>
      <c r="B298" s="189">
        <f t="shared" ref="B298:B301" si="26">C298</f>
        <v>55</v>
      </c>
      <c r="C298" s="189">
        <v>55</v>
      </c>
      <c r="D298" s="249"/>
      <c r="E298" s="189"/>
      <c r="F298" s="189"/>
      <c r="G298" s="189"/>
      <c r="H298" s="189"/>
      <c r="I298" s="72"/>
    </row>
    <row r="299" spans="1:9" ht="28.5" customHeight="1">
      <c r="A299" s="274" t="s">
        <v>28</v>
      </c>
      <c r="B299" s="189">
        <f t="shared" si="26"/>
        <v>106.5</v>
      </c>
      <c r="C299" s="189">
        <v>106.5</v>
      </c>
      <c r="D299" s="249"/>
      <c r="E299" s="189"/>
      <c r="F299" s="189"/>
      <c r="G299" s="189"/>
      <c r="H299" s="190"/>
      <c r="I299" s="72"/>
    </row>
    <row r="300" spans="1:9" ht="28.5" customHeight="1">
      <c r="A300" s="251" t="s">
        <v>39</v>
      </c>
      <c r="B300" s="189">
        <f t="shared" si="26"/>
        <v>4</v>
      </c>
      <c r="C300" s="189">
        <v>4</v>
      </c>
      <c r="D300" s="249"/>
      <c r="E300" s="189"/>
      <c r="F300" s="189"/>
      <c r="G300" s="189"/>
      <c r="H300" s="190"/>
      <c r="I300" s="72"/>
    </row>
    <row r="301" spans="1:9" ht="28.5" customHeight="1">
      <c r="A301" s="250" t="s">
        <v>23</v>
      </c>
      <c r="B301" s="197">
        <f t="shared" si="26"/>
        <v>0.2</v>
      </c>
      <c r="C301" s="197">
        <v>0.2</v>
      </c>
      <c r="D301" s="249"/>
      <c r="E301" s="197"/>
      <c r="F301" s="197"/>
      <c r="G301" s="197"/>
      <c r="H301" s="198"/>
      <c r="I301" s="72"/>
    </row>
    <row r="302" spans="1:9" ht="28.5" customHeight="1">
      <c r="A302" s="160" t="s">
        <v>139</v>
      </c>
      <c r="B302" s="365"/>
      <c r="C302" s="366"/>
      <c r="D302" s="161">
        <v>200</v>
      </c>
      <c r="E302" s="101">
        <v>0.08</v>
      </c>
      <c r="F302" s="101">
        <v>0.08</v>
      </c>
      <c r="G302" s="101">
        <v>6.94</v>
      </c>
      <c r="H302" s="162">
        <v>30.3</v>
      </c>
      <c r="I302" s="72"/>
    </row>
    <row r="303" spans="1:9" ht="28.5" customHeight="1">
      <c r="A303" s="341" t="s">
        <v>140</v>
      </c>
      <c r="B303" s="342">
        <f t="shared" ref="B303:B304" si="27">C303</f>
        <v>25</v>
      </c>
      <c r="C303" s="342">
        <v>25</v>
      </c>
      <c r="D303" s="343"/>
      <c r="E303" s="281"/>
      <c r="F303" s="281"/>
      <c r="G303" s="281"/>
      <c r="H303" s="367"/>
      <c r="I303" s="72"/>
    </row>
    <row r="304" spans="1:9" ht="28.5" customHeight="1">
      <c r="A304" s="368" t="s">
        <v>28</v>
      </c>
      <c r="B304" s="342">
        <f t="shared" si="27"/>
        <v>210</v>
      </c>
      <c r="C304" s="342">
        <v>210</v>
      </c>
      <c r="D304" s="343"/>
      <c r="E304" s="270"/>
      <c r="F304" s="270"/>
      <c r="G304" s="270"/>
      <c r="H304" s="357"/>
      <c r="I304" s="72"/>
    </row>
    <row r="305" spans="1:9" ht="28.5" customHeight="1">
      <c r="A305" s="575" t="s">
        <v>95</v>
      </c>
      <c r="B305" s="575"/>
      <c r="C305" s="575"/>
      <c r="D305" s="120" t="s">
        <v>132</v>
      </c>
      <c r="E305" s="57">
        <v>2.8</v>
      </c>
      <c r="F305" s="68">
        <v>0.55000000000000004</v>
      </c>
      <c r="G305" s="68">
        <v>21.29</v>
      </c>
      <c r="H305" s="61">
        <v>138.12</v>
      </c>
      <c r="I305" s="72"/>
    </row>
    <row r="306" spans="1:9" ht="28.5" customHeight="1">
      <c r="A306" s="506" t="s">
        <v>29</v>
      </c>
      <c r="B306" s="506"/>
      <c r="C306" s="506"/>
      <c r="D306" s="71"/>
      <c r="E306" s="70">
        <f>SUM(E271:E305)</f>
        <v>26.43</v>
      </c>
      <c r="F306" s="70">
        <f>SUM(F271:F305)</f>
        <v>30.609999999999996</v>
      </c>
      <c r="G306" s="70">
        <f>SUM(G271:G305)</f>
        <v>109.15</v>
      </c>
      <c r="H306" s="70">
        <f>SUM(H271:H305)</f>
        <v>815.93</v>
      </c>
      <c r="I306" s="72"/>
    </row>
    <row r="307" spans="1:9" ht="28.5" customHeight="1">
      <c r="A307" s="507" t="s">
        <v>53</v>
      </c>
      <c r="B307" s="508"/>
      <c r="C307" s="509"/>
      <c r="D307" s="83">
        <f>D306+D269</f>
        <v>550</v>
      </c>
      <c r="E307" s="84">
        <f>E306+E269</f>
        <v>43.57</v>
      </c>
      <c r="F307" s="84">
        <f>F306+F269</f>
        <v>49.44</v>
      </c>
      <c r="G307" s="84">
        <f>G306+G269</f>
        <v>187.32999999999998</v>
      </c>
      <c r="H307" s="84">
        <f>H306+H269</f>
        <v>1330.03</v>
      </c>
      <c r="I307" s="72"/>
    </row>
    <row r="308" spans="1:9" s="37" customFormat="1" ht="28.5" customHeight="1">
      <c r="A308" s="620" t="s">
        <v>141</v>
      </c>
      <c r="B308" s="620"/>
      <c r="C308" s="620"/>
      <c r="D308" s="620"/>
      <c r="E308" s="620"/>
      <c r="F308" s="620"/>
      <c r="G308" s="620"/>
      <c r="H308" s="620"/>
      <c r="I308" s="50"/>
    </row>
    <row r="309" spans="1:9" ht="28.5" customHeight="1">
      <c r="A309" s="513" t="s">
        <v>3</v>
      </c>
      <c r="B309" s="614" t="s">
        <v>4</v>
      </c>
      <c r="C309" s="614" t="s">
        <v>5</v>
      </c>
      <c r="D309" s="513" t="s">
        <v>6</v>
      </c>
      <c r="E309" s="513"/>
      <c r="F309" s="513"/>
      <c r="G309" s="513"/>
      <c r="H309" s="513"/>
      <c r="I309" s="52"/>
    </row>
    <row r="310" spans="1:9" ht="28.5" customHeight="1">
      <c r="A310" s="513"/>
      <c r="B310" s="614"/>
      <c r="C310" s="614"/>
      <c r="D310" s="615" t="s">
        <v>7</v>
      </c>
      <c r="E310" s="513" t="s">
        <v>8</v>
      </c>
      <c r="F310" s="513" t="s">
        <v>9</v>
      </c>
      <c r="G310" s="513" t="s">
        <v>10</v>
      </c>
      <c r="H310" s="616" t="s">
        <v>11</v>
      </c>
      <c r="I310" s="52"/>
    </row>
    <row r="311" spans="1:9" ht="28.5" customHeight="1">
      <c r="A311" s="513"/>
      <c r="B311" s="614"/>
      <c r="C311" s="614"/>
      <c r="D311" s="615"/>
      <c r="E311" s="513"/>
      <c r="F311" s="513"/>
      <c r="G311" s="513"/>
      <c r="H311" s="616"/>
      <c r="I311" s="52"/>
    </row>
    <row r="312" spans="1:9" ht="28.5" customHeight="1">
      <c r="A312" s="621" t="s">
        <v>12</v>
      </c>
      <c r="B312" s="621"/>
      <c r="C312" s="621"/>
      <c r="D312" s="621"/>
      <c r="E312" s="621"/>
      <c r="F312" s="621"/>
      <c r="G312" s="621"/>
      <c r="H312" s="621"/>
      <c r="I312" s="52"/>
    </row>
    <row r="313" spans="1:9" ht="28.5" customHeight="1">
      <c r="A313" s="66" t="s">
        <v>71</v>
      </c>
      <c r="B313" s="309"/>
      <c r="C313" s="309"/>
      <c r="D313" s="163">
        <v>60</v>
      </c>
      <c r="E313" s="58">
        <v>1.4166666666666701</v>
      </c>
      <c r="F313" s="58">
        <v>0.116666666666667</v>
      </c>
      <c r="G313" s="58">
        <v>24.183333333333302</v>
      </c>
      <c r="H313" s="58">
        <v>38.15</v>
      </c>
      <c r="I313" s="52"/>
    </row>
    <row r="314" spans="1:9" ht="28.5" customHeight="1">
      <c r="A314" s="307" t="s">
        <v>72</v>
      </c>
      <c r="B314" s="310">
        <f>C314*1.2</f>
        <v>72</v>
      </c>
      <c r="C314" s="310">
        <v>60</v>
      </c>
      <c r="D314" s="311"/>
      <c r="E314" s="54"/>
      <c r="F314" s="54"/>
      <c r="G314" s="54"/>
      <c r="H314" s="54"/>
      <c r="I314" s="52"/>
    </row>
    <row r="315" spans="1:9" ht="28.5" customHeight="1">
      <c r="A315" s="164" t="s">
        <v>142</v>
      </c>
      <c r="B315" s="369"/>
      <c r="C315" s="286"/>
      <c r="D315" s="165">
        <v>90</v>
      </c>
      <c r="E315" s="51">
        <v>11.53</v>
      </c>
      <c r="F315" s="51">
        <v>11.2888888888889</v>
      </c>
      <c r="G315" s="51">
        <v>11.02</v>
      </c>
      <c r="H315" s="54">
        <v>160.25555555555599</v>
      </c>
      <c r="I315" s="52"/>
    </row>
    <row r="316" spans="1:9" ht="28.5" customHeight="1">
      <c r="A316" s="252" t="s">
        <v>34</v>
      </c>
      <c r="B316" s="197">
        <f>C316*1.05</f>
        <v>73.499999999999474</v>
      </c>
      <c r="C316" s="197">
        <f>C317*1.39999999999999</f>
        <v>69.999999999999503</v>
      </c>
      <c r="D316" s="303"/>
      <c r="E316" s="51"/>
      <c r="F316" s="51"/>
      <c r="G316" s="51"/>
      <c r="H316" s="51"/>
      <c r="I316" s="52"/>
    </row>
    <row r="317" spans="1:9" ht="28.5" customHeight="1">
      <c r="A317" s="308" t="s">
        <v>42</v>
      </c>
      <c r="B317" s="197"/>
      <c r="C317" s="286">
        <v>50</v>
      </c>
      <c r="D317" s="165"/>
      <c r="E317" s="51"/>
      <c r="F317" s="51"/>
      <c r="G317" s="51"/>
      <c r="H317" s="54"/>
      <c r="I317" s="52"/>
    </row>
    <row r="318" spans="1:9" ht="28.5" customHeight="1">
      <c r="A318" s="370" t="s">
        <v>36</v>
      </c>
      <c r="B318" s="197">
        <f>C318*1.18999999999999</f>
        <v>14.27999999999988</v>
      </c>
      <c r="C318" s="286">
        <v>12</v>
      </c>
      <c r="D318" s="371"/>
      <c r="E318" s="371"/>
      <c r="F318" s="371"/>
      <c r="G318" s="371"/>
      <c r="H318" s="372"/>
      <c r="I318" s="52"/>
    </row>
    <row r="319" spans="1:9" ht="28.5" customHeight="1">
      <c r="A319" s="323" t="s">
        <v>143</v>
      </c>
      <c r="B319" s="197">
        <f t="shared" ref="B319:B333" si="28">C319</f>
        <v>3.2</v>
      </c>
      <c r="C319" s="286">
        <v>3.2</v>
      </c>
      <c r="D319" s="371"/>
      <c r="E319" s="371"/>
      <c r="F319" s="371"/>
      <c r="G319" s="371"/>
      <c r="H319" s="372"/>
      <c r="I319" s="52"/>
    </row>
    <row r="320" spans="1:9" ht="28.5" customHeight="1">
      <c r="A320" s="252" t="s">
        <v>77</v>
      </c>
      <c r="B320" s="197">
        <f t="shared" si="28"/>
        <v>4</v>
      </c>
      <c r="C320" s="286">
        <v>4</v>
      </c>
      <c r="D320" s="371"/>
      <c r="E320" s="371"/>
      <c r="F320" s="371"/>
      <c r="G320" s="371"/>
      <c r="H320" s="372"/>
      <c r="I320" s="52"/>
    </row>
    <row r="321" spans="1:9" ht="28.5" customHeight="1">
      <c r="A321" s="252" t="s">
        <v>39</v>
      </c>
      <c r="B321" s="197">
        <f t="shared" si="28"/>
        <v>3</v>
      </c>
      <c r="C321" s="286">
        <v>3</v>
      </c>
      <c r="D321" s="371"/>
      <c r="E321" s="371"/>
      <c r="F321" s="371"/>
      <c r="G321" s="371"/>
      <c r="H321" s="372"/>
      <c r="I321" s="52"/>
    </row>
    <row r="322" spans="1:9" ht="28.5" customHeight="1">
      <c r="A322" s="250" t="s">
        <v>23</v>
      </c>
      <c r="B322" s="197">
        <f t="shared" si="28"/>
        <v>0.2</v>
      </c>
      <c r="C322" s="286">
        <v>0.2</v>
      </c>
      <c r="D322" s="371"/>
      <c r="E322" s="371"/>
      <c r="F322" s="371"/>
      <c r="G322" s="371"/>
      <c r="H322" s="372"/>
      <c r="I322" s="52"/>
    </row>
    <row r="323" spans="1:9" ht="28.5" customHeight="1">
      <c r="A323" s="252" t="s">
        <v>28</v>
      </c>
      <c r="B323" s="197">
        <f t="shared" si="28"/>
        <v>60</v>
      </c>
      <c r="C323" s="286">
        <v>60</v>
      </c>
      <c r="D323" s="371"/>
      <c r="E323" s="371"/>
      <c r="F323" s="371"/>
      <c r="G323" s="371"/>
      <c r="H323" s="372"/>
      <c r="I323" s="52"/>
    </row>
    <row r="324" spans="1:9" ht="28.5" customHeight="1">
      <c r="A324" s="524" t="s">
        <v>69</v>
      </c>
      <c r="B324" s="524"/>
      <c r="C324" s="524"/>
      <c r="D324" s="92">
        <v>150</v>
      </c>
      <c r="E324" s="57">
        <v>4.8</v>
      </c>
      <c r="F324" s="57">
        <v>6.75</v>
      </c>
      <c r="G324" s="57">
        <v>24.62</v>
      </c>
      <c r="H324" s="58">
        <v>200.46</v>
      </c>
      <c r="I324" s="52"/>
    </row>
    <row r="325" spans="1:9" ht="28.5" customHeight="1">
      <c r="A325" s="274" t="s">
        <v>70</v>
      </c>
      <c r="B325" s="189">
        <f t="shared" ref="B325:B328" si="29">C325</f>
        <v>55</v>
      </c>
      <c r="C325" s="189">
        <v>55</v>
      </c>
      <c r="D325" s="249"/>
      <c r="E325" s="189"/>
      <c r="F325" s="189"/>
      <c r="G325" s="189"/>
      <c r="H325" s="189"/>
      <c r="I325" s="52"/>
    </row>
    <row r="326" spans="1:9" ht="28.5" customHeight="1">
      <c r="A326" s="274" t="s">
        <v>28</v>
      </c>
      <c r="B326" s="189">
        <f t="shared" si="29"/>
        <v>106.5</v>
      </c>
      <c r="C326" s="189">
        <v>106.5</v>
      </c>
      <c r="D326" s="249"/>
      <c r="E326" s="189"/>
      <c r="F326" s="189"/>
      <c r="G326" s="189"/>
      <c r="H326" s="190"/>
      <c r="I326" s="52"/>
    </row>
    <row r="327" spans="1:9" ht="28.5" customHeight="1">
      <c r="A327" s="251" t="s">
        <v>39</v>
      </c>
      <c r="B327" s="189">
        <f t="shared" si="29"/>
        <v>4</v>
      </c>
      <c r="C327" s="189">
        <v>4</v>
      </c>
      <c r="D327" s="249"/>
      <c r="E327" s="189"/>
      <c r="F327" s="189"/>
      <c r="G327" s="189"/>
      <c r="H327" s="190"/>
      <c r="I327" s="52"/>
    </row>
    <row r="328" spans="1:9" ht="28.5" customHeight="1">
      <c r="A328" s="250" t="s">
        <v>23</v>
      </c>
      <c r="B328" s="197">
        <f t="shared" si="29"/>
        <v>0.2</v>
      </c>
      <c r="C328" s="197">
        <v>0.2</v>
      </c>
      <c r="D328" s="249"/>
      <c r="E328" s="197"/>
      <c r="F328" s="197"/>
      <c r="G328" s="197"/>
      <c r="H328" s="198"/>
      <c r="I328" s="52"/>
    </row>
    <row r="329" spans="1:9" ht="28.5" customHeight="1">
      <c r="A329" s="587" t="s">
        <v>144</v>
      </c>
      <c r="B329" s="588"/>
      <c r="C329" s="589"/>
      <c r="D329" s="166">
        <v>200</v>
      </c>
      <c r="E329" s="61">
        <v>0.01</v>
      </c>
      <c r="F329" s="61">
        <v>0</v>
      </c>
      <c r="G329" s="61">
        <v>4.4800000000000004</v>
      </c>
      <c r="H329" s="61">
        <v>20.98</v>
      </c>
      <c r="I329" s="52"/>
    </row>
    <row r="330" spans="1:9" ht="28.5" customHeight="1">
      <c r="A330" s="325" t="s">
        <v>145</v>
      </c>
      <c r="B330" s="197">
        <f t="shared" si="28"/>
        <v>25</v>
      </c>
      <c r="C330" s="286">
        <v>25</v>
      </c>
      <c r="D330" s="166"/>
      <c r="E330" s="61"/>
      <c r="F330" s="61"/>
      <c r="G330" s="61"/>
      <c r="H330" s="61"/>
      <c r="I330" s="52"/>
    </row>
    <row r="331" spans="1:9" ht="28.5" customHeight="1">
      <c r="A331" s="252" t="s">
        <v>146</v>
      </c>
      <c r="B331" s="197">
        <f t="shared" si="28"/>
        <v>25</v>
      </c>
      <c r="C331" s="197">
        <v>25</v>
      </c>
      <c r="D331" s="166"/>
      <c r="E331" s="61"/>
      <c r="F331" s="61"/>
      <c r="G331" s="61"/>
      <c r="H331" s="61"/>
      <c r="I331" s="52"/>
    </row>
    <row r="332" spans="1:9" ht="28.5" customHeight="1">
      <c r="A332" s="252" t="s">
        <v>147</v>
      </c>
      <c r="B332" s="197">
        <f t="shared" si="28"/>
        <v>25</v>
      </c>
      <c r="C332" s="197">
        <v>25</v>
      </c>
      <c r="D332" s="166"/>
      <c r="E332" s="61"/>
      <c r="F332" s="61"/>
      <c r="G332" s="61"/>
      <c r="H332" s="61"/>
      <c r="I332" s="52"/>
    </row>
    <row r="333" spans="1:9" ht="28.5" customHeight="1">
      <c r="A333" s="252" t="s">
        <v>28</v>
      </c>
      <c r="B333" s="197">
        <f t="shared" si="28"/>
        <v>215</v>
      </c>
      <c r="C333" s="197">
        <v>215</v>
      </c>
      <c r="D333" s="253"/>
      <c r="E333" s="197"/>
      <c r="F333" s="197"/>
      <c r="G333" s="197"/>
      <c r="H333" s="198"/>
      <c r="I333" s="52"/>
    </row>
    <row r="334" spans="1:9" ht="28.5" customHeight="1">
      <c r="A334" s="575" t="s">
        <v>95</v>
      </c>
      <c r="B334" s="575"/>
      <c r="C334" s="575"/>
      <c r="D334" s="120" t="s">
        <v>132</v>
      </c>
      <c r="E334" s="57">
        <v>2.8</v>
      </c>
      <c r="F334" s="68">
        <v>0.55000000000000004</v>
      </c>
      <c r="G334" s="68">
        <v>21.29</v>
      </c>
      <c r="H334" s="61">
        <v>138.12</v>
      </c>
      <c r="I334" s="116"/>
    </row>
    <row r="335" spans="1:9" ht="28.5" customHeight="1">
      <c r="A335" s="550" t="s">
        <v>29</v>
      </c>
      <c r="B335" s="551"/>
      <c r="C335" s="551"/>
      <c r="D335" s="152">
        <f>D334+D329+D324+D315+D313</f>
        <v>550</v>
      </c>
      <c r="E335" s="70">
        <f>E334+E329+E324+E315+E313</f>
        <v>20.556666666666672</v>
      </c>
      <c r="F335" s="70">
        <f>F334+F329+F324+F315+F313</f>
        <v>18.705555555555566</v>
      </c>
      <c r="G335" s="70">
        <f>G334+G329+G324+G313+G315</f>
        <v>85.593333333333291</v>
      </c>
      <c r="H335" s="70">
        <f>H334+H329+H324+H315+H313</f>
        <v>557.96555555555597</v>
      </c>
      <c r="I335" s="168"/>
    </row>
    <row r="336" spans="1:9" ht="28.5" customHeight="1">
      <c r="A336" s="526" t="s">
        <v>30</v>
      </c>
      <c r="B336" s="527"/>
      <c r="C336" s="527"/>
      <c r="D336" s="527"/>
      <c r="E336" s="527"/>
      <c r="F336" s="527"/>
      <c r="G336" s="527"/>
      <c r="H336" s="527"/>
      <c r="I336" s="168"/>
    </row>
    <row r="337" spans="1:9" ht="28.5" customHeight="1">
      <c r="A337" s="525" t="s">
        <v>148</v>
      </c>
      <c r="B337" s="525"/>
      <c r="C337" s="525"/>
      <c r="D337" s="170">
        <v>200</v>
      </c>
      <c r="E337" s="23">
        <v>7.4</v>
      </c>
      <c r="F337" s="23">
        <v>12.47</v>
      </c>
      <c r="G337" s="23">
        <v>18.82</v>
      </c>
      <c r="H337" s="23">
        <v>218.63</v>
      </c>
      <c r="I337" s="168"/>
    </row>
    <row r="338" spans="1:9" ht="28.5" customHeight="1">
      <c r="A338" s="280" t="s">
        <v>32</v>
      </c>
      <c r="B338" s="288">
        <f>C338*1.45</f>
        <v>18.125</v>
      </c>
      <c r="C338" s="288">
        <f>C339*1.25</f>
        <v>12.5</v>
      </c>
      <c r="D338" s="354"/>
      <c r="E338" s="270"/>
      <c r="F338" s="270"/>
      <c r="G338" s="270"/>
      <c r="H338" s="270"/>
      <c r="I338" s="168"/>
    </row>
    <row r="339" spans="1:9" ht="28.5" customHeight="1">
      <c r="A339" s="355" t="s">
        <v>149</v>
      </c>
      <c r="B339" s="19"/>
      <c r="C339" s="356">
        <v>10</v>
      </c>
      <c r="D339" s="354"/>
      <c r="E339" s="270"/>
      <c r="F339" s="270"/>
      <c r="G339" s="270"/>
      <c r="H339" s="270"/>
      <c r="I339" s="168"/>
    </row>
    <row r="340" spans="1:9" ht="28.5" customHeight="1">
      <c r="A340" s="277" t="s">
        <v>116</v>
      </c>
      <c r="B340" s="288">
        <f>C340*1.25</f>
        <v>60</v>
      </c>
      <c r="C340" s="268">
        <v>48</v>
      </c>
      <c r="D340" s="155"/>
      <c r="E340" s="270"/>
      <c r="F340" s="270"/>
      <c r="G340" s="270"/>
      <c r="H340" s="270"/>
      <c r="I340" s="168"/>
    </row>
    <row r="341" spans="1:9" ht="28.5" customHeight="1">
      <c r="A341" s="250" t="s">
        <v>23</v>
      </c>
      <c r="B341" s="283">
        <f>C341</f>
        <v>0.24</v>
      </c>
      <c r="C341" s="285">
        <v>0.24</v>
      </c>
      <c r="D341" s="155"/>
      <c r="E341" s="270"/>
      <c r="F341" s="270"/>
      <c r="G341" s="270"/>
      <c r="H341" s="270"/>
      <c r="I341" s="168"/>
    </row>
    <row r="342" spans="1:9" ht="28.5" customHeight="1">
      <c r="A342" s="277" t="s">
        <v>44</v>
      </c>
      <c r="B342" s="278">
        <f>C342*1.25</f>
        <v>21.75</v>
      </c>
      <c r="C342" s="279">
        <v>17.399999999999999</v>
      </c>
      <c r="D342" s="155"/>
      <c r="E342" s="270"/>
      <c r="F342" s="270"/>
      <c r="G342" s="270"/>
      <c r="H342" s="270"/>
      <c r="I342" s="168"/>
    </row>
    <row r="343" spans="1:9" ht="28.5" customHeight="1">
      <c r="A343" s="277" t="s">
        <v>45</v>
      </c>
      <c r="B343" s="254">
        <f>C343*1.33</f>
        <v>23.141999999999999</v>
      </c>
      <c r="C343" s="254">
        <v>17.399999999999999</v>
      </c>
      <c r="D343" s="155"/>
      <c r="E343" s="270"/>
      <c r="F343" s="270"/>
      <c r="G343" s="270"/>
      <c r="H343" s="270"/>
      <c r="I343" s="168"/>
    </row>
    <row r="344" spans="1:9" ht="28.5" customHeight="1">
      <c r="A344" s="282" t="s">
        <v>47</v>
      </c>
      <c r="B344" s="249">
        <f t="shared" ref="B344:B345" si="30">C344</f>
        <v>4</v>
      </c>
      <c r="C344" s="254">
        <v>4</v>
      </c>
      <c r="D344" s="155"/>
      <c r="E344" s="270"/>
      <c r="F344" s="270"/>
      <c r="G344" s="270"/>
      <c r="H344" s="270"/>
      <c r="I344" s="168"/>
    </row>
    <row r="345" spans="1:9" ht="28.5" customHeight="1">
      <c r="A345" s="280" t="s">
        <v>46</v>
      </c>
      <c r="B345" s="254">
        <f t="shared" si="30"/>
        <v>0.01</v>
      </c>
      <c r="C345" s="254">
        <v>0.01</v>
      </c>
      <c r="D345" s="155"/>
      <c r="E345" s="270"/>
      <c r="F345" s="270"/>
      <c r="G345" s="270"/>
      <c r="H345" s="270"/>
      <c r="I345" s="168"/>
    </row>
    <row r="346" spans="1:9" ht="28.5" customHeight="1">
      <c r="A346" s="267" t="s">
        <v>36</v>
      </c>
      <c r="B346" s="374">
        <f>C346*1.18999999999999</f>
        <v>13.803999999999883</v>
      </c>
      <c r="C346" s="268">
        <v>11.6</v>
      </c>
      <c r="D346" s="155"/>
      <c r="E346" s="270"/>
      <c r="F346" s="270"/>
      <c r="G346" s="270"/>
      <c r="H346" s="270"/>
      <c r="I346" s="168"/>
    </row>
    <row r="347" spans="1:9" ht="28.5" customHeight="1">
      <c r="A347" s="267" t="s">
        <v>131</v>
      </c>
      <c r="B347" s="268">
        <f t="shared" ref="B347:B351" si="31">C347</f>
        <v>4</v>
      </c>
      <c r="C347" s="268">
        <v>4</v>
      </c>
      <c r="D347" s="155"/>
      <c r="E347" s="270"/>
      <c r="F347" s="270"/>
      <c r="G347" s="270"/>
      <c r="H347" s="270"/>
      <c r="I347" s="168"/>
    </row>
    <row r="348" spans="1:9" ht="28.5" customHeight="1">
      <c r="A348" s="267" t="s">
        <v>28</v>
      </c>
      <c r="B348" s="268">
        <f t="shared" si="31"/>
        <v>168</v>
      </c>
      <c r="C348" s="268">
        <v>168</v>
      </c>
      <c r="D348" s="155"/>
      <c r="E348" s="270"/>
      <c r="F348" s="270"/>
      <c r="G348" s="270"/>
      <c r="H348" s="270"/>
      <c r="I348" s="168"/>
    </row>
    <row r="349" spans="1:9" ht="28.5" customHeight="1">
      <c r="A349" s="267" t="s">
        <v>48</v>
      </c>
      <c r="B349" s="268">
        <v>0.68</v>
      </c>
      <c r="C349" s="268">
        <v>0.57999999999999996</v>
      </c>
      <c r="D349" s="155"/>
      <c r="E349" s="270"/>
      <c r="F349" s="270"/>
      <c r="G349" s="270"/>
      <c r="H349" s="270"/>
      <c r="I349" s="168"/>
    </row>
    <row r="350" spans="1:9" ht="28.5" customHeight="1">
      <c r="A350" s="358" t="s">
        <v>136</v>
      </c>
      <c r="B350" s="268">
        <f t="shared" si="31"/>
        <v>0.04</v>
      </c>
      <c r="C350" s="359">
        <v>0.04</v>
      </c>
      <c r="D350" s="155"/>
      <c r="E350" s="270"/>
      <c r="F350" s="270"/>
      <c r="G350" s="270"/>
      <c r="H350" s="270"/>
      <c r="I350" s="168"/>
    </row>
    <row r="351" spans="1:9" ht="28.5" customHeight="1">
      <c r="A351" s="262" t="s">
        <v>82</v>
      </c>
      <c r="B351" s="268">
        <f t="shared" si="31"/>
        <v>5</v>
      </c>
      <c r="C351" s="268">
        <v>5</v>
      </c>
      <c r="D351" s="155"/>
      <c r="E351" s="270"/>
      <c r="F351" s="270"/>
      <c r="G351" s="270"/>
      <c r="H351" s="270"/>
      <c r="I351" s="168"/>
    </row>
    <row r="352" spans="1:9" ht="28.5" customHeight="1">
      <c r="A352" s="557" t="s">
        <v>101</v>
      </c>
      <c r="B352" s="558"/>
      <c r="C352" s="559"/>
      <c r="D352" s="124" t="s">
        <v>98</v>
      </c>
      <c r="E352" s="23">
        <v>14.01</v>
      </c>
      <c r="F352" s="23">
        <v>19.850000000000001</v>
      </c>
      <c r="G352" s="23">
        <v>28.77</v>
      </c>
      <c r="H352" s="23">
        <v>354.8</v>
      </c>
      <c r="I352" s="168"/>
    </row>
    <row r="353" spans="1:9" ht="28.5" customHeight="1">
      <c r="A353" s="267" t="s">
        <v>34</v>
      </c>
      <c r="B353" s="268">
        <f>C353*1.05</f>
        <v>58.799999999999578</v>
      </c>
      <c r="C353" s="268">
        <f>C354*1.39999999999999</f>
        <v>55.999999999999595</v>
      </c>
      <c r="D353" s="269"/>
      <c r="E353" s="270"/>
      <c r="F353" s="270"/>
      <c r="G353" s="331"/>
      <c r="H353" s="331"/>
      <c r="I353" s="168"/>
    </row>
    <row r="354" spans="1:9" ht="28.5" customHeight="1">
      <c r="A354" s="271" t="s">
        <v>42</v>
      </c>
      <c r="B354" s="272"/>
      <c r="C354" s="273">
        <v>40</v>
      </c>
      <c r="D354" s="269"/>
      <c r="E354" s="281"/>
      <c r="F354" s="281"/>
      <c r="G354" s="281"/>
      <c r="H354" s="281"/>
      <c r="I354" s="168"/>
    </row>
    <row r="355" spans="1:9" ht="28.5" customHeight="1">
      <c r="A355" s="295" t="s">
        <v>102</v>
      </c>
      <c r="B355" s="268">
        <f t="shared" ref="B355:B357" si="32">C355</f>
        <v>55</v>
      </c>
      <c r="C355" s="268">
        <v>55</v>
      </c>
      <c r="D355" s="269"/>
      <c r="E355" s="281"/>
      <c r="F355" s="281"/>
      <c r="G355" s="281"/>
      <c r="H355" s="281"/>
      <c r="I355" s="168"/>
    </row>
    <row r="356" spans="1:9" ht="28.5" customHeight="1">
      <c r="A356" s="295" t="s">
        <v>28</v>
      </c>
      <c r="B356" s="268">
        <f t="shared" si="32"/>
        <v>150</v>
      </c>
      <c r="C356" s="268">
        <v>150</v>
      </c>
      <c r="D356" s="269"/>
      <c r="E356" s="281"/>
      <c r="F356" s="281"/>
      <c r="G356" s="281"/>
      <c r="H356" s="281"/>
      <c r="I356" s="168"/>
    </row>
    <row r="357" spans="1:9" ht="28.5" customHeight="1">
      <c r="A357" s="250" t="s">
        <v>23</v>
      </c>
      <c r="B357" s="283">
        <f t="shared" si="32"/>
        <v>0.5</v>
      </c>
      <c r="C357" s="268">
        <v>0.5</v>
      </c>
      <c r="D357" s="269"/>
      <c r="E357" s="281"/>
      <c r="F357" s="281"/>
      <c r="G357" s="281"/>
      <c r="H357" s="281"/>
      <c r="I357" s="168"/>
    </row>
    <row r="358" spans="1:9" ht="28.5" customHeight="1">
      <c r="A358" s="277" t="s">
        <v>44</v>
      </c>
      <c r="B358" s="278">
        <f>C358*1.25</f>
        <v>25</v>
      </c>
      <c r="C358" s="279">
        <v>20</v>
      </c>
      <c r="D358" s="269"/>
      <c r="E358" s="281"/>
      <c r="F358" s="281"/>
      <c r="G358" s="281"/>
      <c r="H358" s="281"/>
      <c r="I358" s="168"/>
    </row>
    <row r="359" spans="1:9" ht="28.5" customHeight="1">
      <c r="A359" s="277" t="s">
        <v>45</v>
      </c>
      <c r="B359" s="254">
        <f>C359*1.33</f>
        <v>26.6</v>
      </c>
      <c r="C359" s="254">
        <v>20</v>
      </c>
      <c r="D359" s="269"/>
      <c r="E359" s="281"/>
      <c r="F359" s="281"/>
      <c r="G359" s="281"/>
      <c r="H359" s="281"/>
      <c r="I359" s="168"/>
    </row>
    <row r="360" spans="1:9" ht="28.5" customHeight="1">
      <c r="A360" s="277" t="s">
        <v>103</v>
      </c>
      <c r="B360" s="254">
        <f t="shared" ref="B360" si="33">C360</f>
        <v>0.01</v>
      </c>
      <c r="C360" s="254">
        <v>0.01</v>
      </c>
      <c r="D360" s="269"/>
      <c r="E360" s="281"/>
      <c r="F360" s="281"/>
      <c r="G360" s="281"/>
      <c r="H360" s="281"/>
      <c r="I360" s="168"/>
    </row>
    <row r="361" spans="1:9" ht="28.5" customHeight="1">
      <c r="A361" s="277" t="s">
        <v>36</v>
      </c>
      <c r="B361" s="254">
        <f>C361*1.18999999999999</f>
        <v>14.27999999999988</v>
      </c>
      <c r="C361" s="254">
        <v>12</v>
      </c>
      <c r="D361" s="269"/>
      <c r="E361" s="281"/>
      <c r="F361" s="281"/>
      <c r="G361" s="281"/>
      <c r="H361" s="281"/>
      <c r="I361" s="168"/>
    </row>
    <row r="362" spans="1:9" ht="28.5" customHeight="1">
      <c r="A362" s="277" t="s">
        <v>39</v>
      </c>
      <c r="B362" s="254">
        <f t="shared" ref="B362" si="34">C362</f>
        <v>4.9800000000000004</v>
      </c>
      <c r="C362" s="254">
        <v>4.9800000000000004</v>
      </c>
      <c r="D362" s="269"/>
      <c r="E362" s="270"/>
      <c r="F362" s="270"/>
      <c r="G362" s="270"/>
      <c r="H362" s="270"/>
      <c r="I362" s="168"/>
    </row>
    <row r="363" spans="1:9" ht="28.5" customHeight="1">
      <c r="A363" s="598" t="s">
        <v>26</v>
      </c>
      <c r="B363" s="598"/>
      <c r="C363" s="598"/>
      <c r="D363" s="64" t="s">
        <v>18</v>
      </c>
      <c r="E363" s="61">
        <v>0.01</v>
      </c>
      <c r="F363" s="61">
        <v>0</v>
      </c>
      <c r="G363" s="61">
        <v>5.98</v>
      </c>
      <c r="H363" s="61">
        <v>39.979999999999997</v>
      </c>
      <c r="I363" s="168"/>
    </row>
    <row r="364" spans="1:9" ht="28.5" customHeight="1">
      <c r="A364" s="252" t="s">
        <v>27</v>
      </c>
      <c r="B364" s="197">
        <f>C364</f>
        <v>1</v>
      </c>
      <c r="C364" s="197">
        <v>1</v>
      </c>
      <c r="D364" s="253"/>
      <c r="E364" s="197"/>
      <c r="F364" s="197"/>
      <c r="G364" s="197"/>
      <c r="H364" s="198"/>
      <c r="I364" s="168"/>
    </row>
    <row r="365" spans="1:9" ht="28.5" customHeight="1">
      <c r="A365" s="252" t="s">
        <v>28</v>
      </c>
      <c r="B365" s="197">
        <f>C365</f>
        <v>205</v>
      </c>
      <c r="C365" s="197">
        <v>205</v>
      </c>
      <c r="D365" s="253"/>
      <c r="E365" s="197"/>
      <c r="F365" s="197"/>
      <c r="G365" s="197"/>
      <c r="H365" s="198"/>
      <c r="I365" s="168"/>
    </row>
    <row r="366" spans="1:9" ht="28.5" customHeight="1">
      <c r="A366" s="503"/>
      <c r="B366" s="504"/>
      <c r="C366" s="505"/>
      <c r="D366" s="90"/>
      <c r="E366" s="150"/>
      <c r="F366" s="68"/>
      <c r="G366" s="150"/>
      <c r="H366" s="68"/>
      <c r="I366" s="168"/>
    </row>
    <row r="367" spans="1:9" ht="28.5" customHeight="1">
      <c r="A367" s="575" t="s">
        <v>95</v>
      </c>
      <c r="B367" s="575"/>
      <c r="C367" s="575"/>
      <c r="D367" s="120" t="s">
        <v>96</v>
      </c>
      <c r="E367" s="57">
        <v>2.2400000000000002</v>
      </c>
      <c r="F367" s="68">
        <v>0.44</v>
      </c>
      <c r="G367" s="68">
        <v>23.16</v>
      </c>
      <c r="H367" s="61">
        <v>55.25</v>
      </c>
      <c r="I367" s="168"/>
    </row>
    <row r="368" spans="1:9" ht="28.5" customHeight="1">
      <c r="A368" s="506" t="s">
        <v>29</v>
      </c>
      <c r="B368" s="506"/>
      <c r="C368" s="506"/>
      <c r="D368" s="71">
        <f>D367+D366+D363+D352+D337</f>
        <v>690</v>
      </c>
      <c r="E368" s="70">
        <f>E367+E366+E363+E352+E337</f>
        <v>23.659999999999997</v>
      </c>
      <c r="F368" s="70">
        <f>F367+F366+F363+F352+F337</f>
        <v>32.760000000000005</v>
      </c>
      <c r="G368" s="70">
        <f>G367+G366+G363+G352+G337</f>
        <v>76.72999999999999</v>
      </c>
      <c r="H368" s="70">
        <f>H367+H366+H363+H337+H352</f>
        <v>668.66000000000008</v>
      </c>
      <c r="I368" s="168"/>
    </row>
    <row r="369" spans="1:40" ht="28.5" customHeight="1">
      <c r="A369" s="507" t="s">
        <v>53</v>
      </c>
      <c r="B369" s="508"/>
      <c r="C369" s="509"/>
      <c r="D369" s="83">
        <f>D368+D335</f>
        <v>1240</v>
      </c>
      <c r="E369" s="84">
        <f>E368+E335</f>
        <v>44.216666666666669</v>
      </c>
      <c r="F369" s="84">
        <f>F368+F335</f>
        <v>51.465555555555568</v>
      </c>
      <c r="G369" s="84">
        <f>G368+G335</f>
        <v>162.32333333333327</v>
      </c>
      <c r="H369" s="84">
        <f>H368+H335</f>
        <v>1226.625555555556</v>
      </c>
      <c r="I369" s="168"/>
    </row>
    <row r="370" spans="1:40" ht="28.5" customHeight="1">
      <c r="A370" s="534" t="s">
        <v>150</v>
      </c>
      <c r="B370" s="535"/>
      <c r="C370" s="535"/>
      <c r="D370" s="535"/>
      <c r="E370" s="535"/>
      <c r="F370" s="535"/>
      <c r="G370" s="535"/>
      <c r="H370" s="535"/>
      <c r="I370" s="50"/>
    </row>
    <row r="371" spans="1:40" s="38" customFormat="1" ht="28.5" customHeight="1">
      <c r="A371" s="514" t="s">
        <v>3</v>
      </c>
      <c r="B371" s="617" t="s">
        <v>4</v>
      </c>
      <c r="C371" s="614" t="s">
        <v>5</v>
      </c>
      <c r="D371" s="513" t="s">
        <v>6</v>
      </c>
      <c r="E371" s="513"/>
      <c r="F371" s="513"/>
      <c r="G371" s="513"/>
      <c r="H371" s="513"/>
      <c r="I371" s="52"/>
      <c r="J371" s="144"/>
      <c r="K371" s="144"/>
      <c r="L371" s="144"/>
      <c r="M371" s="144"/>
      <c r="N371" s="144"/>
      <c r="O371" s="144"/>
      <c r="P371" s="144"/>
      <c r="Q371" s="144"/>
      <c r="R371" s="144"/>
      <c r="S371" s="144"/>
      <c r="T371" s="144"/>
      <c r="U371" s="144"/>
      <c r="V371" s="144"/>
      <c r="W371" s="144"/>
      <c r="X371" s="144"/>
      <c r="Y371" s="144"/>
      <c r="Z371" s="144"/>
      <c r="AA371" s="144"/>
      <c r="AB371" s="144"/>
      <c r="AC371" s="144"/>
      <c r="AD371" s="144"/>
      <c r="AE371" s="144"/>
      <c r="AF371" s="144"/>
      <c r="AG371" s="144"/>
      <c r="AH371" s="144"/>
      <c r="AI371" s="144"/>
      <c r="AJ371" s="144"/>
      <c r="AK371" s="144"/>
      <c r="AL371" s="144"/>
      <c r="AM371" s="144"/>
      <c r="AN371" s="144"/>
    </row>
    <row r="372" spans="1:40" s="38" customFormat="1" ht="28.5" customHeight="1">
      <c r="A372" s="515"/>
      <c r="B372" s="618"/>
      <c r="C372" s="614"/>
      <c r="D372" s="51"/>
      <c r="E372" s="51"/>
      <c r="F372" s="51"/>
      <c r="G372" s="51"/>
      <c r="H372" s="51"/>
      <c r="I372" s="52"/>
      <c r="J372" s="144"/>
      <c r="K372" s="144"/>
      <c r="L372" s="144"/>
      <c r="M372" s="144"/>
      <c r="N372" s="144"/>
      <c r="O372" s="144"/>
      <c r="P372" s="144"/>
      <c r="Q372" s="144"/>
      <c r="R372" s="144"/>
      <c r="S372" s="144"/>
      <c r="T372" s="144"/>
      <c r="U372" s="144"/>
      <c r="V372" s="144"/>
      <c r="W372" s="144"/>
      <c r="X372" s="144"/>
      <c r="Y372" s="144"/>
      <c r="Z372" s="144"/>
      <c r="AA372" s="144"/>
      <c r="AB372" s="144"/>
      <c r="AC372" s="144"/>
      <c r="AD372" s="144"/>
      <c r="AE372" s="144"/>
      <c r="AF372" s="144"/>
      <c r="AG372" s="144"/>
      <c r="AH372" s="144"/>
      <c r="AI372" s="144"/>
      <c r="AJ372" s="144"/>
      <c r="AK372" s="144"/>
      <c r="AL372" s="144"/>
      <c r="AM372" s="144"/>
      <c r="AN372" s="144"/>
    </row>
    <row r="373" spans="1:40" ht="28.5" customHeight="1">
      <c r="A373" s="515"/>
      <c r="B373" s="618"/>
      <c r="C373" s="614"/>
      <c r="D373" s="615" t="s">
        <v>7</v>
      </c>
      <c r="E373" s="513" t="s">
        <v>8</v>
      </c>
      <c r="F373" s="513" t="s">
        <v>9</v>
      </c>
      <c r="G373" s="513" t="s">
        <v>10</v>
      </c>
      <c r="H373" s="616" t="s">
        <v>11</v>
      </c>
      <c r="I373" s="52"/>
    </row>
    <row r="374" spans="1:40" ht="28.5" customHeight="1">
      <c r="A374" s="516"/>
      <c r="B374" s="619"/>
      <c r="C374" s="614"/>
      <c r="D374" s="615"/>
      <c r="E374" s="513"/>
      <c r="F374" s="513"/>
      <c r="G374" s="513"/>
      <c r="H374" s="616"/>
      <c r="I374" s="52"/>
    </row>
    <row r="375" spans="1:40" ht="28.5" customHeight="1">
      <c r="A375" s="526" t="s">
        <v>12</v>
      </c>
      <c r="B375" s="527"/>
      <c r="C375" s="527"/>
      <c r="D375" s="527"/>
      <c r="E375" s="527"/>
      <c r="F375" s="527"/>
      <c r="G375" s="527"/>
      <c r="H375" s="527"/>
      <c r="I375" s="52"/>
    </row>
    <row r="376" spans="1:40" ht="28.5" customHeight="1">
      <c r="A376" s="134" t="s">
        <v>113</v>
      </c>
      <c r="B376" s="326"/>
      <c r="C376" s="326"/>
      <c r="D376" s="135">
        <v>200</v>
      </c>
      <c r="E376" s="68">
        <v>12.3565217391304</v>
      </c>
      <c r="F376" s="68">
        <v>12.173913043478301</v>
      </c>
      <c r="G376" s="68">
        <v>17.6086956521739</v>
      </c>
      <c r="H376" s="68">
        <v>186.4</v>
      </c>
      <c r="I376" s="173"/>
    </row>
    <row r="377" spans="1:40" ht="28.5" customHeight="1">
      <c r="A377" s="336" t="s">
        <v>114</v>
      </c>
      <c r="B377" s="337">
        <f>C377*1.1</f>
        <v>68.75</v>
      </c>
      <c r="C377" s="337">
        <f>C378*1.25</f>
        <v>62.5</v>
      </c>
      <c r="D377" s="135"/>
      <c r="E377" s="68"/>
      <c r="F377" s="68"/>
      <c r="G377" s="68"/>
      <c r="H377" s="68"/>
      <c r="I377" s="173"/>
    </row>
    <row r="378" spans="1:40" ht="28.5" customHeight="1">
      <c r="A378" s="338" t="s">
        <v>115</v>
      </c>
      <c r="B378" s="326"/>
      <c r="C378" s="326">
        <v>50</v>
      </c>
      <c r="D378" s="135"/>
      <c r="E378" s="135"/>
      <c r="F378" s="135"/>
      <c r="G378" s="68"/>
      <c r="H378" s="68"/>
      <c r="I378" s="173"/>
    </row>
    <row r="379" spans="1:40" ht="28.5" customHeight="1">
      <c r="A379" s="252" t="s">
        <v>116</v>
      </c>
      <c r="B379" s="326">
        <f t="shared" ref="B379:B380" si="35">C379*1.25</f>
        <v>210</v>
      </c>
      <c r="C379" s="326">
        <v>168</v>
      </c>
      <c r="D379" s="135"/>
      <c r="E379" s="40"/>
      <c r="F379" s="40"/>
      <c r="G379" s="40"/>
      <c r="H379" s="40"/>
      <c r="I379" s="173"/>
    </row>
    <row r="380" spans="1:40" ht="28.5" customHeight="1">
      <c r="A380" s="248" t="s">
        <v>117</v>
      </c>
      <c r="B380" s="249">
        <f t="shared" si="35"/>
        <v>15</v>
      </c>
      <c r="C380" s="249">
        <v>12</v>
      </c>
      <c r="D380" s="135"/>
      <c r="E380" s="40"/>
      <c r="F380" s="40"/>
      <c r="G380" s="40"/>
      <c r="H380" s="40"/>
      <c r="I380" s="173"/>
    </row>
    <row r="381" spans="1:40" ht="28.5" customHeight="1">
      <c r="A381" s="248" t="s">
        <v>88</v>
      </c>
      <c r="B381" s="249">
        <f>C381*1.33</f>
        <v>15.96</v>
      </c>
      <c r="C381" s="249">
        <v>12</v>
      </c>
      <c r="D381" s="135"/>
      <c r="E381" s="40"/>
      <c r="F381" s="40"/>
      <c r="G381" s="40"/>
      <c r="H381" s="40"/>
      <c r="I381" s="173"/>
    </row>
    <row r="382" spans="1:40" ht="28.5" customHeight="1">
      <c r="A382" s="335" t="s">
        <v>36</v>
      </c>
      <c r="B382" s="326">
        <f>C382*1.18999999999999</f>
        <v>9.5199999999999196</v>
      </c>
      <c r="C382" s="326">
        <v>8</v>
      </c>
      <c r="D382" s="135"/>
      <c r="E382" s="40"/>
      <c r="F382" s="40"/>
      <c r="G382" s="40"/>
      <c r="H382" s="40"/>
      <c r="I382" s="173"/>
    </row>
    <row r="383" spans="1:40" ht="28.5" customHeight="1">
      <c r="A383" s="250" t="s">
        <v>23</v>
      </c>
      <c r="B383" s="326">
        <f>C383</f>
        <v>0.2</v>
      </c>
      <c r="C383" s="326">
        <v>0.2</v>
      </c>
      <c r="D383" s="135"/>
      <c r="E383" s="40"/>
      <c r="F383" s="40"/>
      <c r="G383" s="40"/>
      <c r="H383" s="40"/>
      <c r="I383" s="173"/>
    </row>
    <row r="384" spans="1:40" ht="28.5" customHeight="1">
      <c r="A384" s="274"/>
      <c r="B384" s="326"/>
      <c r="C384" s="326"/>
      <c r="D384" s="135"/>
      <c r="E384" s="40"/>
      <c r="F384" s="40"/>
      <c r="G384" s="40"/>
      <c r="H384" s="40"/>
      <c r="I384" s="173"/>
    </row>
    <row r="385" spans="1:9" ht="28.5" customHeight="1">
      <c r="A385" s="250" t="s">
        <v>28</v>
      </c>
      <c r="B385" s="326">
        <f>C385</f>
        <v>10</v>
      </c>
      <c r="C385" s="326">
        <v>10</v>
      </c>
      <c r="D385" s="135"/>
      <c r="E385" s="40"/>
      <c r="F385" s="40"/>
      <c r="G385" s="40"/>
      <c r="H385" s="40"/>
      <c r="I385" s="173"/>
    </row>
    <row r="386" spans="1:9" ht="28.5" customHeight="1">
      <c r="A386" s="250" t="s">
        <v>47</v>
      </c>
      <c r="B386" s="326">
        <f>C386</f>
        <v>2</v>
      </c>
      <c r="C386" s="326">
        <v>2</v>
      </c>
      <c r="D386" s="135"/>
      <c r="E386" s="40"/>
      <c r="F386" s="40"/>
      <c r="G386" s="40"/>
      <c r="H386" s="40"/>
      <c r="I386" s="173"/>
    </row>
    <row r="387" spans="1:9" ht="28.5" customHeight="1">
      <c r="A387" s="339" t="s">
        <v>39</v>
      </c>
      <c r="B387" s="326">
        <f>C387</f>
        <v>6</v>
      </c>
      <c r="C387" s="326">
        <v>6</v>
      </c>
      <c r="D387" s="135"/>
      <c r="E387" s="40"/>
      <c r="F387" s="40"/>
      <c r="G387" s="40"/>
      <c r="H387" s="40"/>
      <c r="I387" s="173"/>
    </row>
    <row r="388" spans="1:9" ht="28.5" customHeight="1">
      <c r="A388" s="582" t="s">
        <v>151</v>
      </c>
      <c r="B388" s="583"/>
      <c r="C388" s="584"/>
      <c r="D388" s="137">
        <v>200</v>
      </c>
      <c r="E388" s="23">
        <v>0.27</v>
      </c>
      <c r="F388" s="23">
        <v>0.05</v>
      </c>
      <c r="G388" s="23">
        <v>8.4600000000000009</v>
      </c>
      <c r="H388" s="23">
        <v>36.46</v>
      </c>
      <c r="I388" s="173"/>
    </row>
    <row r="389" spans="1:9" ht="28.5" customHeight="1">
      <c r="A389" s="284" t="s">
        <v>93</v>
      </c>
      <c r="B389" s="285">
        <f t="shared" ref="B389:B391" si="36">C389</f>
        <v>1</v>
      </c>
      <c r="C389" s="375">
        <v>1</v>
      </c>
      <c r="D389" s="340"/>
      <c r="E389" s="270"/>
      <c r="F389" s="270"/>
      <c r="G389" s="270"/>
      <c r="H389" s="270"/>
      <c r="I389" s="173"/>
    </row>
    <row r="390" spans="1:9" ht="28.5" customHeight="1">
      <c r="A390" s="284" t="s">
        <v>28</v>
      </c>
      <c r="B390" s="285">
        <f t="shared" si="36"/>
        <v>215</v>
      </c>
      <c r="C390" s="285">
        <v>215</v>
      </c>
      <c r="D390" s="340"/>
      <c r="E390" s="270"/>
      <c r="F390" s="270"/>
      <c r="G390" s="270"/>
      <c r="H390" s="270"/>
      <c r="I390" s="173"/>
    </row>
    <row r="391" spans="1:9" ht="28.5" customHeight="1">
      <c r="A391" s="363" t="s">
        <v>152</v>
      </c>
      <c r="B391" s="285">
        <f t="shared" si="36"/>
        <v>2</v>
      </c>
      <c r="C391" s="285">
        <v>2</v>
      </c>
      <c r="D391" s="340"/>
      <c r="E391" s="270"/>
      <c r="F391" s="270"/>
      <c r="G391" s="270"/>
      <c r="H391" s="270"/>
      <c r="I391" s="173"/>
    </row>
    <row r="392" spans="1:9" ht="28.5" customHeight="1">
      <c r="A392" s="594" t="s">
        <v>110</v>
      </c>
      <c r="B392" s="594"/>
      <c r="C392" s="594"/>
      <c r="D392" s="176" t="s">
        <v>111</v>
      </c>
      <c r="E392" s="58">
        <v>5.92</v>
      </c>
      <c r="F392" s="58">
        <v>7.42</v>
      </c>
      <c r="G392" s="58">
        <v>11.69</v>
      </c>
      <c r="H392" s="58">
        <v>117.84</v>
      </c>
      <c r="I392" s="173"/>
    </row>
    <row r="393" spans="1:9" ht="28.5" customHeight="1">
      <c r="A393" s="242" t="s">
        <v>15</v>
      </c>
      <c r="B393" s="189">
        <f t="shared" ref="B393:B394" si="37">C393</f>
        <v>20</v>
      </c>
      <c r="C393" s="189">
        <v>20</v>
      </c>
      <c r="D393" s="301"/>
      <c r="E393" s="333"/>
      <c r="F393" s="333"/>
      <c r="G393" s="333"/>
      <c r="H393" s="334"/>
      <c r="I393" s="173"/>
    </row>
    <row r="394" spans="1:9" ht="28.5" customHeight="1">
      <c r="A394" s="335" t="s">
        <v>16</v>
      </c>
      <c r="B394" s="189">
        <f t="shared" si="37"/>
        <v>5</v>
      </c>
      <c r="C394" s="189">
        <v>5</v>
      </c>
      <c r="D394" s="301"/>
      <c r="E394" s="333"/>
      <c r="F394" s="333"/>
      <c r="G394" s="333"/>
      <c r="H394" s="334"/>
      <c r="I394" s="173"/>
    </row>
    <row r="395" spans="1:9" ht="28.5" customHeight="1">
      <c r="A395" s="335" t="s">
        <v>112</v>
      </c>
      <c r="B395" s="189">
        <f>C395*1.01</f>
        <v>10.1</v>
      </c>
      <c r="C395" s="189">
        <v>10</v>
      </c>
      <c r="D395" s="301"/>
      <c r="E395" s="333"/>
      <c r="F395" s="333"/>
      <c r="G395" s="333"/>
      <c r="H395" s="334"/>
      <c r="I395" s="173"/>
    </row>
    <row r="396" spans="1:9" ht="28.5" customHeight="1">
      <c r="A396" s="102" t="s">
        <v>95</v>
      </c>
      <c r="B396" s="315"/>
      <c r="C396" s="315"/>
      <c r="D396" s="120" t="s">
        <v>153</v>
      </c>
      <c r="E396" s="57">
        <v>1.1200000000000001</v>
      </c>
      <c r="F396" s="68">
        <v>0.22</v>
      </c>
      <c r="G396" s="68">
        <v>11.58</v>
      </c>
      <c r="H396" s="61">
        <v>55.25</v>
      </c>
      <c r="I396" s="116"/>
    </row>
    <row r="397" spans="1:9" ht="28.5" customHeight="1">
      <c r="A397" s="550" t="s">
        <v>154</v>
      </c>
      <c r="B397" s="551"/>
      <c r="C397" s="551"/>
      <c r="D397" s="152"/>
      <c r="E397" s="70">
        <f>SUM(E376:E396)</f>
        <v>19.666521739130399</v>
      </c>
      <c r="F397" s="70">
        <f>SUM(F376:F396)</f>
        <v>19.863913043478298</v>
      </c>
      <c r="G397" s="70">
        <f>SUM(G376:G396)</f>
        <v>49.338695652173897</v>
      </c>
      <c r="H397" s="70">
        <f>SUM(H376:H396)</f>
        <v>395.95000000000005</v>
      </c>
      <c r="I397" s="177"/>
    </row>
    <row r="398" spans="1:9" ht="28.5" customHeight="1">
      <c r="A398" s="526" t="s">
        <v>30</v>
      </c>
      <c r="B398" s="527"/>
      <c r="C398" s="527"/>
      <c r="D398" s="527"/>
      <c r="E398" s="527"/>
      <c r="F398" s="527"/>
      <c r="G398" s="527"/>
      <c r="H398" s="527"/>
      <c r="I398" s="177"/>
    </row>
    <row r="399" spans="1:9" ht="28.5" customHeight="1">
      <c r="A399" s="528" t="s">
        <v>155</v>
      </c>
      <c r="B399" s="529"/>
      <c r="C399" s="530"/>
      <c r="D399" s="178">
        <v>250</v>
      </c>
      <c r="E399" s="23">
        <v>5.32</v>
      </c>
      <c r="F399" s="23">
        <v>8.69</v>
      </c>
      <c r="G399" s="158">
        <v>13.12</v>
      </c>
      <c r="H399" s="23">
        <v>193.29</v>
      </c>
      <c r="I399" s="177"/>
    </row>
    <row r="400" spans="1:9" ht="28.5" customHeight="1">
      <c r="A400" s="280" t="s">
        <v>32</v>
      </c>
      <c r="B400" s="288">
        <f>C400*1.45</f>
        <v>27.1875</v>
      </c>
      <c r="C400" s="288">
        <f>C401*1.25</f>
        <v>18.75</v>
      </c>
      <c r="D400" s="269"/>
      <c r="E400" s="281"/>
      <c r="F400" s="281"/>
      <c r="G400" s="281"/>
      <c r="H400" s="281"/>
      <c r="I400" s="177"/>
    </row>
    <row r="401" spans="1:9" ht="28.5" customHeight="1">
      <c r="A401" s="355" t="s">
        <v>149</v>
      </c>
      <c r="B401" s="19"/>
      <c r="C401" s="356">
        <v>15</v>
      </c>
      <c r="D401" s="269"/>
      <c r="E401" s="281"/>
      <c r="F401" s="281"/>
      <c r="G401" s="281"/>
      <c r="H401" s="281"/>
      <c r="I401" s="177"/>
    </row>
    <row r="402" spans="1:9" ht="28.5" customHeight="1">
      <c r="A402" s="376" t="s">
        <v>156</v>
      </c>
      <c r="B402" s="285">
        <f>C402*1.25</f>
        <v>87.5</v>
      </c>
      <c r="C402" s="285">
        <v>70</v>
      </c>
      <c r="D402" s="269"/>
      <c r="E402" s="281"/>
      <c r="F402" s="281"/>
      <c r="G402" s="281"/>
      <c r="H402" s="281"/>
      <c r="I402" s="177"/>
    </row>
    <row r="403" spans="1:9" ht="28.5" customHeight="1">
      <c r="A403" s="284" t="s">
        <v>157</v>
      </c>
      <c r="B403" s="285">
        <f t="shared" ref="B403" si="38">C403*1.33</f>
        <v>93.100000000000009</v>
      </c>
      <c r="C403" s="285">
        <v>70</v>
      </c>
      <c r="D403" s="269"/>
      <c r="E403" s="281"/>
      <c r="F403" s="281"/>
      <c r="G403" s="281"/>
      <c r="H403" s="281"/>
      <c r="I403" s="177"/>
    </row>
    <row r="404" spans="1:9" ht="28.5" customHeight="1">
      <c r="A404" s="250" t="s">
        <v>23</v>
      </c>
      <c r="B404" s="283">
        <f>C404</f>
        <v>0.4</v>
      </c>
      <c r="C404" s="285">
        <v>0.4</v>
      </c>
      <c r="D404" s="269"/>
      <c r="E404" s="281"/>
      <c r="F404" s="281"/>
      <c r="G404" s="281"/>
      <c r="H404" s="281"/>
      <c r="I404" s="177"/>
    </row>
    <row r="405" spans="1:9" ht="28.5" customHeight="1">
      <c r="A405" s="277" t="s">
        <v>44</v>
      </c>
      <c r="B405" s="278">
        <f>C405*1.25</f>
        <v>13.75</v>
      </c>
      <c r="C405" s="279">
        <v>11</v>
      </c>
      <c r="D405" s="269"/>
      <c r="E405" s="281"/>
      <c r="F405" s="281"/>
      <c r="G405" s="281"/>
      <c r="H405" s="281"/>
      <c r="I405" s="177"/>
    </row>
    <row r="406" spans="1:9" ht="28.5" customHeight="1">
      <c r="A406" s="277" t="s">
        <v>45</v>
      </c>
      <c r="B406" s="254">
        <f>C406*1.33</f>
        <v>14.63</v>
      </c>
      <c r="C406" s="254">
        <v>11</v>
      </c>
      <c r="D406" s="269"/>
      <c r="E406" s="281"/>
      <c r="F406" s="281"/>
      <c r="G406" s="281"/>
      <c r="H406" s="281"/>
      <c r="I406" s="177"/>
    </row>
    <row r="407" spans="1:9" ht="28.5" customHeight="1">
      <c r="A407" s="267" t="s">
        <v>36</v>
      </c>
      <c r="B407" s="374">
        <f>C407*1.18999999999999</f>
        <v>11.899999999999899</v>
      </c>
      <c r="C407" s="268">
        <v>10</v>
      </c>
      <c r="D407" s="269"/>
      <c r="E407" s="281"/>
      <c r="F407" s="281"/>
      <c r="G407" s="281"/>
      <c r="H407" s="281"/>
      <c r="I407" s="177"/>
    </row>
    <row r="408" spans="1:9" ht="28.5" customHeight="1">
      <c r="A408" s="282" t="s">
        <v>47</v>
      </c>
      <c r="B408" s="249">
        <f t="shared" ref="B408:B412" si="39">C408</f>
        <v>4</v>
      </c>
      <c r="C408" s="268">
        <v>4</v>
      </c>
      <c r="D408" s="269"/>
      <c r="E408" s="281"/>
      <c r="F408" s="281"/>
      <c r="G408" s="281"/>
      <c r="H408" s="281"/>
      <c r="I408" s="177"/>
    </row>
    <row r="409" spans="1:9" ht="28.5" customHeight="1">
      <c r="A409" s="277" t="s">
        <v>21</v>
      </c>
      <c r="B409" s="279">
        <f t="shared" si="39"/>
        <v>250</v>
      </c>
      <c r="C409" s="279">
        <v>250</v>
      </c>
      <c r="D409" s="269"/>
      <c r="E409" s="281"/>
      <c r="F409" s="281"/>
      <c r="G409" s="281"/>
      <c r="H409" s="281"/>
      <c r="I409" s="177"/>
    </row>
    <row r="410" spans="1:9" ht="28.5" customHeight="1">
      <c r="A410" s="262" t="s">
        <v>90</v>
      </c>
      <c r="B410" s="254">
        <f t="shared" si="39"/>
        <v>0.17</v>
      </c>
      <c r="C410" s="254">
        <v>0.17</v>
      </c>
      <c r="D410" s="269"/>
      <c r="E410" s="281"/>
      <c r="F410" s="281"/>
      <c r="G410" s="281"/>
      <c r="H410" s="281"/>
      <c r="I410" s="177"/>
    </row>
    <row r="411" spans="1:9" ht="28.5" customHeight="1">
      <c r="A411" s="267" t="s">
        <v>131</v>
      </c>
      <c r="B411" s="268">
        <f t="shared" si="39"/>
        <v>5</v>
      </c>
      <c r="C411" s="268">
        <v>5</v>
      </c>
      <c r="D411" s="269"/>
      <c r="E411" s="281"/>
      <c r="F411" s="281"/>
      <c r="G411" s="281"/>
      <c r="H411" s="281"/>
      <c r="I411" s="177"/>
    </row>
    <row r="412" spans="1:9" ht="28.5" customHeight="1">
      <c r="A412" s="262" t="s">
        <v>82</v>
      </c>
      <c r="B412" s="268">
        <f t="shared" si="39"/>
        <v>8</v>
      </c>
      <c r="C412" s="268">
        <v>8</v>
      </c>
      <c r="D412" s="269"/>
      <c r="E412" s="281"/>
      <c r="F412" s="281"/>
      <c r="G412" s="281"/>
      <c r="H412" s="281"/>
      <c r="I412" s="177"/>
    </row>
    <row r="413" spans="1:9" ht="28.5" customHeight="1">
      <c r="A413" s="89" t="s">
        <v>67</v>
      </c>
      <c r="B413" s="51"/>
      <c r="C413" s="51"/>
      <c r="D413" s="90">
        <v>90</v>
      </c>
      <c r="E413" s="51">
        <v>8.1333333333333293</v>
      </c>
      <c r="F413" s="51">
        <v>8.8000000000000007</v>
      </c>
      <c r="G413" s="51">
        <v>18.02</v>
      </c>
      <c r="H413" s="54">
        <v>166.777777777778</v>
      </c>
      <c r="I413" s="177"/>
    </row>
    <row r="414" spans="1:9" ht="28.5" customHeight="1">
      <c r="A414" s="252" t="s">
        <v>68</v>
      </c>
      <c r="B414" s="197">
        <f t="shared" ref="B414:B415" si="40">C414</f>
        <v>108</v>
      </c>
      <c r="C414" s="197">
        <v>108</v>
      </c>
      <c r="D414" s="90"/>
      <c r="E414" s="51"/>
      <c r="F414" s="51"/>
      <c r="G414" s="197"/>
      <c r="H414" s="198"/>
      <c r="I414" s="177"/>
    </row>
    <row r="415" spans="1:9" ht="28.5" customHeight="1">
      <c r="A415" s="252" t="s">
        <v>65</v>
      </c>
      <c r="B415" s="197">
        <f t="shared" si="40"/>
        <v>1.5</v>
      </c>
      <c r="C415" s="197">
        <v>1.5</v>
      </c>
      <c r="D415" s="90"/>
      <c r="E415" s="51"/>
      <c r="F415" s="51"/>
      <c r="G415" s="197"/>
      <c r="H415" s="198"/>
      <c r="I415" s="177"/>
    </row>
    <row r="416" spans="1:9" ht="28.5" customHeight="1">
      <c r="A416" s="524" t="s">
        <v>69</v>
      </c>
      <c r="B416" s="524"/>
      <c r="C416" s="524"/>
      <c r="D416" s="92">
        <v>150</v>
      </c>
      <c r="E416" s="57">
        <v>4.8</v>
      </c>
      <c r="F416" s="57">
        <v>6.75</v>
      </c>
      <c r="G416" s="57">
        <v>24.62</v>
      </c>
      <c r="H416" s="58">
        <v>200.46</v>
      </c>
      <c r="I416" s="177"/>
    </row>
    <row r="417" spans="1:40" ht="28.5" customHeight="1">
      <c r="A417" s="274" t="s">
        <v>70</v>
      </c>
      <c r="B417" s="189">
        <f t="shared" ref="B417:B420" si="41">C417</f>
        <v>55</v>
      </c>
      <c r="C417" s="189">
        <v>55</v>
      </c>
      <c r="D417" s="249"/>
      <c r="E417" s="189"/>
      <c r="F417" s="189"/>
      <c r="G417" s="189"/>
      <c r="H417" s="189"/>
      <c r="I417" s="177"/>
    </row>
    <row r="418" spans="1:40" ht="28.5" customHeight="1">
      <c r="A418" s="274" t="s">
        <v>28</v>
      </c>
      <c r="B418" s="189">
        <f t="shared" si="41"/>
        <v>106.5</v>
      </c>
      <c r="C418" s="189">
        <v>106.5</v>
      </c>
      <c r="D418" s="249"/>
      <c r="E418" s="189"/>
      <c r="F418" s="189"/>
      <c r="G418" s="189"/>
      <c r="H418" s="190"/>
      <c r="I418" s="177"/>
    </row>
    <row r="419" spans="1:40" ht="28.5" customHeight="1">
      <c r="A419" s="251" t="s">
        <v>39</v>
      </c>
      <c r="B419" s="189">
        <f t="shared" si="41"/>
        <v>4</v>
      </c>
      <c r="C419" s="189">
        <v>4</v>
      </c>
      <c r="D419" s="249"/>
      <c r="E419" s="189"/>
      <c r="F419" s="189"/>
      <c r="G419" s="189"/>
      <c r="H419" s="190"/>
      <c r="I419" s="177"/>
    </row>
    <row r="420" spans="1:40" ht="28.5" customHeight="1">
      <c r="A420" s="250" t="s">
        <v>23</v>
      </c>
      <c r="B420" s="197">
        <f t="shared" si="41"/>
        <v>0.2</v>
      </c>
      <c r="C420" s="197">
        <v>0.2</v>
      </c>
      <c r="D420" s="249"/>
      <c r="E420" s="197"/>
      <c r="F420" s="197"/>
      <c r="G420" s="197"/>
      <c r="H420" s="198"/>
      <c r="I420" s="177"/>
    </row>
    <row r="421" spans="1:40" ht="28.5" customHeight="1">
      <c r="A421" s="500" t="s">
        <v>26</v>
      </c>
      <c r="B421" s="501"/>
      <c r="C421" s="502"/>
      <c r="D421" s="64" t="s">
        <v>18</v>
      </c>
      <c r="E421" s="61">
        <v>0.01</v>
      </c>
      <c r="F421" s="61">
        <v>0</v>
      </c>
      <c r="G421" s="61">
        <v>5.98</v>
      </c>
      <c r="H421" s="61">
        <v>39.979999999999997</v>
      </c>
      <c r="I421" s="177"/>
    </row>
    <row r="422" spans="1:40" ht="28.5" customHeight="1">
      <c r="A422" s="252" t="s">
        <v>27</v>
      </c>
      <c r="B422" s="197">
        <f>C422</f>
        <v>1</v>
      </c>
      <c r="C422" s="197">
        <v>1</v>
      </c>
      <c r="D422" s="253"/>
      <c r="E422" s="197"/>
      <c r="F422" s="197"/>
      <c r="G422" s="197"/>
      <c r="H422" s="198"/>
      <c r="I422" s="177"/>
    </row>
    <row r="423" spans="1:40" ht="28.5" customHeight="1">
      <c r="A423" s="252" t="s">
        <v>28</v>
      </c>
      <c r="B423" s="197">
        <f>C423</f>
        <v>205</v>
      </c>
      <c r="C423" s="197">
        <v>205</v>
      </c>
      <c r="D423" s="253"/>
      <c r="E423" s="197"/>
      <c r="F423" s="197"/>
      <c r="G423" s="197"/>
      <c r="H423" s="198"/>
      <c r="I423" s="177"/>
    </row>
    <row r="424" spans="1:40" ht="28.5" customHeight="1">
      <c r="A424" s="503"/>
      <c r="B424" s="504"/>
      <c r="C424" s="505"/>
      <c r="D424" s="103"/>
      <c r="E424" s="57"/>
      <c r="F424" s="57"/>
      <c r="G424" s="57"/>
      <c r="H424" s="180"/>
      <c r="I424" s="177"/>
    </row>
    <row r="425" spans="1:40" ht="28.5" customHeight="1">
      <c r="A425" s="575" t="s">
        <v>95</v>
      </c>
      <c r="B425" s="575"/>
      <c r="C425" s="575"/>
      <c r="D425" s="120" t="s">
        <v>96</v>
      </c>
      <c r="E425" s="57">
        <v>2.2400000000000002</v>
      </c>
      <c r="F425" s="68">
        <v>0.44</v>
      </c>
      <c r="G425" s="68">
        <v>23.16</v>
      </c>
      <c r="H425" s="61">
        <v>55.25</v>
      </c>
      <c r="I425" s="177"/>
    </row>
    <row r="426" spans="1:40" ht="28.5" customHeight="1">
      <c r="A426" s="506" t="s">
        <v>29</v>
      </c>
      <c r="B426" s="506"/>
      <c r="C426" s="506"/>
      <c r="D426" s="71">
        <f>D425+D424+D421+D413+D399</f>
        <v>580</v>
      </c>
      <c r="E426" s="70">
        <f>E425+E424+E421+E413+E399+E442</f>
        <v>21.00333333333333</v>
      </c>
      <c r="F426" s="70">
        <f>F425+F424+F421+F413+F399+F442</f>
        <v>24.939999999999998</v>
      </c>
      <c r="G426" s="70">
        <f>G425+G424+G421+G413+G399+G442</f>
        <v>81.539999999999992</v>
      </c>
      <c r="H426" s="70">
        <f>H425+H424+H421+H413+H399+H442</f>
        <v>475.5077777777779</v>
      </c>
      <c r="I426" s="177"/>
    </row>
    <row r="427" spans="1:40" ht="28.5" customHeight="1">
      <c r="A427" s="507" t="s">
        <v>53</v>
      </c>
      <c r="B427" s="508"/>
      <c r="C427" s="509"/>
      <c r="D427" s="83">
        <f>D426+D397</f>
        <v>580</v>
      </c>
      <c r="E427" s="84">
        <f>E426+E397</f>
        <v>40.669855072463733</v>
      </c>
      <c r="F427" s="84">
        <f>F426+F397</f>
        <v>44.803913043478296</v>
      </c>
      <c r="G427" s="84">
        <f>G426+G397</f>
        <v>130.87869565217389</v>
      </c>
      <c r="H427" s="84">
        <f>H426+H397</f>
        <v>871.45777777777789</v>
      </c>
      <c r="I427" s="177"/>
    </row>
    <row r="428" spans="1:40" ht="28.5" customHeight="1">
      <c r="A428" s="534" t="s">
        <v>158</v>
      </c>
      <c r="B428" s="535"/>
      <c r="C428" s="535"/>
      <c r="D428" s="535"/>
      <c r="E428" s="535"/>
      <c r="F428" s="535"/>
      <c r="G428" s="535"/>
      <c r="H428" s="535"/>
      <c r="I428" s="50"/>
    </row>
    <row r="429" spans="1:40" ht="28.5" customHeight="1">
      <c r="A429" s="514" t="s">
        <v>3</v>
      </c>
      <c r="B429" s="607" t="s">
        <v>4</v>
      </c>
      <c r="C429" s="607" t="s">
        <v>5</v>
      </c>
      <c r="D429" s="604" t="s">
        <v>6</v>
      </c>
      <c r="E429" s="605"/>
      <c r="F429" s="605"/>
      <c r="G429" s="605"/>
      <c r="H429" s="606"/>
      <c r="I429" s="52"/>
    </row>
    <row r="430" spans="1:40" s="38" customFormat="1" ht="28.5" customHeight="1">
      <c r="A430" s="515"/>
      <c r="B430" s="608"/>
      <c r="C430" s="608"/>
      <c r="D430" s="610" t="s">
        <v>7</v>
      </c>
      <c r="E430" s="514" t="s">
        <v>8</v>
      </c>
      <c r="F430" s="514" t="s">
        <v>9</v>
      </c>
      <c r="G430" s="514" t="s">
        <v>10</v>
      </c>
      <c r="H430" s="612" t="s">
        <v>11</v>
      </c>
      <c r="I430" s="52"/>
      <c r="J430" s="144"/>
      <c r="K430" s="144"/>
      <c r="L430" s="144"/>
      <c r="M430" s="144"/>
      <c r="N430" s="144"/>
      <c r="O430" s="144"/>
      <c r="P430" s="144"/>
      <c r="Q430" s="144"/>
      <c r="R430" s="144"/>
      <c r="S430" s="144"/>
      <c r="T430" s="144"/>
      <c r="U430" s="144"/>
      <c r="V430" s="144"/>
      <c r="W430" s="144"/>
      <c r="X430" s="144"/>
      <c r="Y430" s="144"/>
      <c r="Z430" s="144"/>
      <c r="AA430" s="144"/>
      <c r="AB430" s="144"/>
      <c r="AC430" s="144"/>
      <c r="AD430" s="144"/>
      <c r="AE430" s="144"/>
      <c r="AF430" s="144"/>
      <c r="AG430" s="144"/>
      <c r="AH430" s="144"/>
      <c r="AI430" s="144"/>
      <c r="AJ430" s="144"/>
      <c r="AK430" s="144"/>
      <c r="AL430" s="144"/>
      <c r="AM430" s="144"/>
      <c r="AN430" s="144"/>
    </row>
    <row r="431" spans="1:40" ht="28.5" customHeight="1">
      <c r="A431" s="516"/>
      <c r="B431" s="609"/>
      <c r="C431" s="609"/>
      <c r="D431" s="611"/>
      <c r="E431" s="516"/>
      <c r="F431" s="516"/>
      <c r="G431" s="516"/>
      <c r="H431" s="613"/>
      <c r="I431" s="52"/>
    </row>
    <row r="432" spans="1:40" ht="28.5" customHeight="1">
      <c r="A432" s="526" t="s">
        <v>12</v>
      </c>
      <c r="B432" s="527"/>
      <c r="C432" s="527"/>
      <c r="D432" s="527"/>
      <c r="E432" s="527"/>
      <c r="F432" s="527"/>
      <c r="G432" s="527"/>
      <c r="H432" s="527"/>
      <c r="I432" s="52"/>
    </row>
    <row r="433" spans="1:9" ht="28.5" customHeight="1">
      <c r="A433" s="66" t="s">
        <v>55</v>
      </c>
      <c r="B433" s="309"/>
      <c r="C433" s="309"/>
      <c r="D433" s="181">
        <v>60</v>
      </c>
      <c r="E433" s="58">
        <v>1.17</v>
      </c>
      <c r="F433" s="58">
        <v>0.17</v>
      </c>
      <c r="G433" s="58">
        <v>4.5</v>
      </c>
      <c r="H433" s="58">
        <v>23.83</v>
      </c>
      <c r="I433" s="182"/>
    </row>
    <row r="434" spans="1:9" ht="28.5" customHeight="1">
      <c r="A434" s="347" t="s">
        <v>56</v>
      </c>
      <c r="B434" s="190">
        <f t="shared" ref="B434" si="42">C434*1.05</f>
        <v>63</v>
      </c>
      <c r="C434" s="190">
        <v>60</v>
      </c>
      <c r="D434" s="181"/>
      <c r="E434" s="58"/>
      <c r="F434" s="58"/>
      <c r="G434" s="58"/>
      <c r="H434" s="58"/>
      <c r="I434" s="182"/>
    </row>
    <row r="435" spans="1:9" ht="28.5" customHeight="1">
      <c r="A435" s="564" t="s">
        <v>280</v>
      </c>
      <c r="B435" s="564"/>
      <c r="C435" s="564"/>
      <c r="D435" s="183">
        <v>90</v>
      </c>
      <c r="E435" s="57">
        <v>9.5500000000000007</v>
      </c>
      <c r="F435" s="57">
        <v>12.054</v>
      </c>
      <c r="G435" s="57">
        <v>15.28</v>
      </c>
      <c r="H435" s="57"/>
      <c r="I435" s="184"/>
    </row>
    <row r="436" spans="1:9" ht="28.5" customHeight="1">
      <c r="A436" s="377" t="s">
        <v>160</v>
      </c>
      <c r="B436" s="378">
        <f>C436*1.1</f>
        <v>120.78</v>
      </c>
      <c r="C436" s="249">
        <f>D435*1.22</f>
        <v>109.8</v>
      </c>
      <c r="D436" s="379"/>
      <c r="E436" s="380"/>
      <c r="F436" s="380"/>
      <c r="G436" s="380"/>
      <c r="H436" s="379"/>
      <c r="I436" s="184"/>
    </row>
    <row r="437" spans="1:9" ht="28.5" customHeight="1">
      <c r="A437" s="381" t="s">
        <v>143</v>
      </c>
      <c r="B437" s="243">
        <f>C437</f>
        <v>5</v>
      </c>
      <c r="C437" s="243">
        <v>5</v>
      </c>
      <c r="D437" s="264"/>
      <c r="E437" s="382"/>
      <c r="F437" s="382"/>
      <c r="G437" s="382"/>
      <c r="H437" s="264"/>
      <c r="I437" s="184"/>
    </row>
    <row r="438" spans="1:9" ht="28.5" customHeight="1">
      <c r="A438" s="381" t="s">
        <v>49</v>
      </c>
      <c r="B438" s="190">
        <f>C438*1.2</f>
        <v>0.6</v>
      </c>
      <c r="C438" s="190">
        <v>0.5</v>
      </c>
      <c r="D438" s="264"/>
      <c r="E438" s="382"/>
      <c r="F438" s="382"/>
      <c r="G438" s="382"/>
      <c r="H438" s="264"/>
      <c r="I438" s="184"/>
    </row>
    <row r="439" spans="1:9" ht="28.5" customHeight="1">
      <c r="A439" s="289" t="s">
        <v>50</v>
      </c>
      <c r="B439" s="190">
        <f t="shared" ref="B439:B441" si="43">C439</f>
        <v>0.05</v>
      </c>
      <c r="C439" s="290">
        <v>0.05</v>
      </c>
      <c r="D439" s="264"/>
      <c r="E439" s="382"/>
      <c r="F439" s="382"/>
      <c r="G439" s="382"/>
      <c r="H439" s="264"/>
      <c r="I439" s="184"/>
    </row>
    <row r="440" spans="1:9" ht="28.5" customHeight="1">
      <c r="A440" s="381" t="s">
        <v>39</v>
      </c>
      <c r="B440" s="243">
        <f t="shared" si="43"/>
        <v>2</v>
      </c>
      <c r="C440" s="243">
        <v>2</v>
      </c>
      <c r="D440" s="264"/>
      <c r="E440" s="382"/>
      <c r="F440" s="382"/>
      <c r="G440" s="382"/>
      <c r="H440" s="383"/>
      <c r="I440" s="58"/>
    </row>
    <row r="441" spans="1:9" ht="28.5" customHeight="1">
      <c r="A441" s="250" t="s">
        <v>23</v>
      </c>
      <c r="B441" s="249">
        <f t="shared" si="43"/>
        <v>0.25</v>
      </c>
      <c r="C441" s="249">
        <v>0.25</v>
      </c>
      <c r="D441" s="264"/>
      <c r="E441" s="264"/>
      <c r="F441" s="264"/>
      <c r="G441" s="264"/>
      <c r="H441" s="383"/>
      <c r="I441" s="58"/>
    </row>
    <row r="442" spans="1:9" ht="28.5" customHeight="1">
      <c r="A442" s="524" t="s">
        <v>161</v>
      </c>
      <c r="B442" s="524"/>
      <c r="C442" s="524"/>
      <c r="D442" s="92">
        <v>150</v>
      </c>
      <c r="E442" s="57">
        <v>5.3</v>
      </c>
      <c r="F442" s="57">
        <v>7.01</v>
      </c>
      <c r="G442" s="57">
        <v>21.26</v>
      </c>
      <c r="H442" s="58">
        <v>20.21</v>
      </c>
      <c r="I442" s="186"/>
    </row>
    <row r="443" spans="1:9" ht="28.5" customHeight="1">
      <c r="A443" s="274" t="s">
        <v>70</v>
      </c>
      <c r="B443" s="189">
        <f>C443</f>
        <v>52.5</v>
      </c>
      <c r="C443" s="189">
        <v>52.5</v>
      </c>
      <c r="D443" s="249"/>
      <c r="E443" s="189"/>
      <c r="F443" s="189"/>
      <c r="G443" s="189"/>
      <c r="H443" s="189"/>
      <c r="I443" s="186"/>
    </row>
    <row r="444" spans="1:9" ht="28.5" customHeight="1">
      <c r="A444" s="274" t="s">
        <v>28</v>
      </c>
      <c r="B444" s="189">
        <f>C444</f>
        <v>106.67</v>
      </c>
      <c r="C444" s="189">
        <v>106.67</v>
      </c>
      <c r="D444" s="249"/>
      <c r="E444" s="189"/>
      <c r="F444" s="189"/>
      <c r="G444" s="189"/>
      <c r="H444" s="190"/>
      <c r="I444" s="186"/>
    </row>
    <row r="445" spans="1:9" ht="28.5" customHeight="1">
      <c r="A445" s="251" t="s">
        <v>39</v>
      </c>
      <c r="B445" s="189">
        <f>C445</f>
        <v>5</v>
      </c>
      <c r="C445" s="189">
        <v>5</v>
      </c>
      <c r="D445" s="249"/>
      <c r="E445" s="189"/>
      <c r="F445" s="189"/>
      <c r="G445" s="189"/>
      <c r="H445" s="190"/>
      <c r="I445" s="186"/>
    </row>
    <row r="446" spans="1:9" ht="28.5" customHeight="1">
      <c r="A446" s="277" t="s">
        <v>44</v>
      </c>
      <c r="B446" s="278">
        <f>C446*1.25</f>
        <v>12.5</v>
      </c>
      <c r="C446" s="279">
        <v>10</v>
      </c>
      <c r="D446" s="249"/>
      <c r="E446" s="189"/>
      <c r="F446" s="189"/>
      <c r="G446" s="189"/>
      <c r="H446" s="190"/>
      <c r="I446" s="186"/>
    </row>
    <row r="447" spans="1:9" ht="28.5" customHeight="1">
      <c r="A447" s="277" t="s">
        <v>45</v>
      </c>
      <c r="B447" s="254">
        <f>C447*1.33</f>
        <v>13.3</v>
      </c>
      <c r="C447" s="254">
        <v>10</v>
      </c>
      <c r="D447" s="249"/>
      <c r="E447" s="189"/>
      <c r="F447" s="189"/>
      <c r="G447" s="189"/>
      <c r="H447" s="190"/>
      <c r="I447" s="186"/>
    </row>
    <row r="448" spans="1:9" ht="28.5" customHeight="1">
      <c r="A448" s="267" t="s">
        <v>36</v>
      </c>
      <c r="B448" s="374">
        <f>C448*1.18999999999999</f>
        <v>7.9729999999999333</v>
      </c>
      <c r="C448" s="268">
        <v>6.7</v>
      </c>
      <c r="D448" s="249"/>
      <c r="E448" s="189"/>
      <c r="F448" s="189"/>
      <c r="G448" s="189"/>
      <c r="H448" s="190"/>
      <c r="I448" s="186"/>
    </row>
    <row r="449" spans="1:9" ht="28.5" customHeight="1">
      <c r="A449" s="250" t="s">
        <v>23</v>
      </c>
      <c r="B449" s="197">
        <f>C449</f>
        <v>0.5</v>
      </c>
      <c r="C449" s="197">
        <v>0.5</v>
      </c>
      <c r="D449" s="249"/>
      <c r="E449" s="197"/>
      <c r="F449" s="197"/>
      <c r="G449" s="197"/>
      <c r="H449" s="198"/>
      <c r="I449" s="186"/>
    </row>
    <row r="450" spans="1:9" ht="28.5" customHeight="1">
      <c r="A450" s="500" t="s">
        <v>26</v>
      </c>
      <c r="B450" s="501"/>
      <c r="C450" s="502"/>
      <c r="D450" s="64" t="s">
        <v>18</v>
      </c>
      <c r="E450" s="61">
        <v>0.01</v>
      </c>
      <c r="F450" s="61">
        <v>0</v>
      </c>
      <c r="G450" s="61">
        <v>5.98</v>
      </c>
      <c r="H450" s="61">
        <v>39.979999999999997</v>
      </c>
      <c r="I450" s="187" t="s">
        <v>162</v>
      </c>
    </row>
    <row r="451" spans="1:9" ht="28.5" customHeight="1">
      <c r="A451" s="252" t="s">
        <v>27</v>
      </c>
      <c r="B451" s="197">
        <f>C451</f>
        <v>1</v>
      </c>
      <c r="C451" s="197">
        <v>1</v>
      </c>
      <c r="D451" s="253"/>
      <c r="E451" s="197"/>
      <c r="F451" s="197"/>
      <c r="G451" s="197"/>
      <c r="H451" s="198"/>
      <c r="I451" s="394"/>
    </row>
    <row r="452" spans="1:9" ht="28.5" customHeight="1">
      <c r="A452" s="252" t="s">
        <v>28</v>
      </c>
      <c r="B452" s="197">
        <f>C452</f>
        <v>205</v>
      </c>
      <c r="C452" s="197">
        <v>205</v>
      </c>
      <c r="D452" s="253"/>
      <c r="E452" s="197"/>
      <c r="F452" s="197"/>
      <c r="G452" s="197"/>
      <c r="H452" s="198"/>
      <c r="I452" s="394"/>
    </row>
    <row r="453" spans="1:9" ht="28.5" customHeight="1">
      <c r="A453" s="503" t="s">
        <v>95</v>
      </c>
      <c r="B453" s="504"/>
      <c r="C453" s="505"/>
      <c r="D453" s="120" t="s">
        <v>96</v>
      </c>
      <c r="E453" s="57">
        <v>2.2400000000000002</v>
      </c>
      <c r="F453" s="68">
        <v>0.44</v>
      </c>
      <c r="G453" s="68">
        <v>23.16</v>
      </c>
      <c r="H453" s="61">
        <v>55.25</v>
      </c>
      <c r="I453" s="116"/>
    </row>
    <row r="454" spans="1:9" ht="28.5" customHeight="1">
      <c r="A454" s="550" t="s">
        <v>29</v>
      </c>
      <c r="B454" s="551"/>
      <c r="C454" s="551"/>
      <c r="D454" s="152"/>
      <c r="E454" s="70"/>
      <c r="F454" s="70"/>
      <c r="G454" s="70"/>
      <c r="H454" s="70"/>
      <c r="I454" s="168"/>
    </row>
    <row r="455" spans="1:9" ht="28.5" customHeight="1">
      <c r="A455" s="526" t="s">
        <v>30</v>
      </c>
      <c r="B455" s="527"/>
      <c r="C455" s="527"/>
      <c r="D455" s="527"/>
      <c r="E455" s="527"/>
      <c r="F455" s="527"/>
      <c r="G455" s="527"/>
      <c r="H455" s="527"/>
      <c r="I455" s="168"/>
    </row>
    <row r="456" spans="1:9" ht="28.5" customHeight="1">
      <c r="A456" s="594" t="s">
        <v>110</v>
      </c>
      <c r="B456" s="594"/>
      <c r="C456" s="594"/>
      <c r="D456" s="176" t="s">
        <v>111</v>
      </c>
      <c r="E456" s="58">
        <v>5.92</v>
      </c>
      <c r="F456" s="58">
        <v>7.42</v>
      </c>
      <c r="G456" s="58">
        <v>11.69</v>
      </c>
      <c r="H456" s="58">
        <v>117.84</v>
      </c>
      <c r="I456" s="168"/>
    </row>
    <row r="457" spans="1:9" ht="28.5" customHeight="1">
      <c r="A457" s="242" t="s">
        <v>15</v>
      </c>
      <c r="B457" s="189">
        <f t="shared" ref="B457:B458" si="44">C457</f>
        <v>20</v>
      </c>
      <c r="C457" s="189">
        <v>20</v>
      </c>
      <c r="D457" s="301"/>
      <c r="E457" s="333"/>
      <c r="F457" s="333"/>
      <c r="G457" s="333"/>
      <c r="H457" s="334"/>
      <c r="I457" s="168"/>
    </row>
    <row r="458" spans="1:9" ht="28.5" customHeight="1">
      <c r="A458" s="335" t="s">
        <v>16</v>
      </c>
      <c r="B458" s="189">
        <f t="shared" si="44"/>
        <v>5</v>
      </c>
      <c r="C458" s="189">
        <v>5</v>
      </c>
      <c r="D458" s="301"/>
      <c r="E458" s="333"/>
      <c r="F458" s="333"/>
      <c r="G458" s="333"/>
      <c r="H458" s="334"/>
      <c r="I458" s="168"/>
    </row>
    <row r="459" spans="1:9" ht="28.5" customHeight="1">
      <c r="A459" s="335" t="s">
        <v>112</v>
      </c>
      <c r="B459" s="189">
        <f>C459*1.01</f>
        <v>10.1</v>
      </c>
      <c r="C459" s="189">
        <v>10</v>
      </c>
      <c r="D459" s="301"/>
      <c r="E459" s="333"/>
      <c r="F459" s="333"/>
      <c r="G459" s="333"/>
      <c r="H459" s="334"/>
      <c r="I459" s="168"/>
    </row>
    <row r="460" spans="1:9" ht="28.5" customHeight="1">
      <c r="A460" s="147" t="s">
        <v>163</v>
      </c>
      <c r="B460" s="352"/>
      <c r="C460" s="352"/>
      <c r="D460" s="100">
        <v>180</v>
      </c>
      <c r="E460" s="148">
        <v>4.8499999999999996</v>
      </c>
      <c r="F460" s="148">
        <v>4.58</v>
      </c>
      <c r="G460" s="148">
        <v>10.48</v>
      </c>
      <c r="H460" s="149">
        <v>94.2</v>
      </c>
      <c r="I460" s="168"/>
    </row>
    <row r="461" spans="1:9" ht="28.5" customHeight="1">
      <c r="A461" s="274" t="s">
        <v>129</v>
      </c>
      <c r="B461" s="197">
        <f>C461</f>
        <v>194.00000000000003</v>
      </c>
      <c r="C461" s="197">
        <f>D460*1.1-C464</f>
        <v>194.00000000000003</v>
      </c>
      <c r="D461" s="100"/>
      <c r="E461" s="148"/>
      <c r="F461" s="148"/>
      <c r="G461" s="148"/>
      <c r="H461" s="148"/>
      <c r="I461" s="168"/>
    </row>
    <row r="462" spans="1:9" ht="28.5" customHeight="1">
      <c r="A462" s="274" t="s">
        <v>28</v>
      </c>
      <c r="B462" s="384">
        <f>C462</f>
        <v>70</v>
      </c>
      <c r="C462" s="197">
        <v>70</v>
      </c>
      <c r="D462" s="100"/>
      <c r="E462" s="296"/>
      <c r="F462" s="296"/>
      <c r="G462" s="296"/>
      <c r="H462" s="296"/>
      <c r="I462" s="168"/>
    </row>
    <row r="463" spans="1:9" ht="28.5" customHeight="1">
      <c r="A463" s="250" t="s">
        <v>23</v>
      </c>
      <c r="B463" s="283">
        <f>C463</f>
        <v>0.5</v>
      </c>
      <c r="C463" s="268">
        <v>0.5</v>
      </c>
      <c r="D463" s="100"/>
      <c r="E463" s="296"/>
      <c r="F463" s="296"/>
      <c r="G463" s="296"/>
      <c r="H463" s="296"/>
      <c r="I463" s="168"/>
    </row>
    <row r="464" spans="1:9" ht="28.5" customHeight="1">
      <c r="A464" s="267" t="s">
        <v>131</v>
      </c>
      <c r="B464" s="268">
        <f>C464</f>
        <v>4</v>
      </c>
      <c r="C464" s="268">
        <v>4</v>
      </c>
      <c r="D464" s="100"/>
      <c r="E464" s="296"/>
      <c r="F464" s="296"/>
      <c r="G464" s="296"/>
      <c r="H464" s="296"/>
      <c r="I464" s="168"/>
    </row>
    <row r="465" spans="1:9" ht="28.5" customHeight="1">
      <c r="A465" s="500" t="s">
        <v>121</v>
      </c>
      <c r="B465" s="501"/>
      <c r="C465" s="502"/>
      <c r="D465" s="142">
        <v>90</v>
      </c>
      <c r="E465" s="54">
        <v>12.05</v>
      </c>
      <c r="F465" s="54">
        <v>12.4</v>
      </c>
      <c r="G465" s="54">
        <v>28.05</v>
      </c>
      <c r="H465" s="54">
        <v>213.6</v>
      </c>
      <c r="I465" s="168"/>
    </row>
    <row r="466" spans="1:9" ht="28.5" customHeight="1">
      <c r="A466" s="307" t="s">
        <v>122</v>
      </c>
      <c r="B466" s="198">
        <f>C466*1.56</f>
        <v>80.183999999999997</v>
      </c>
      <c r="C466" s="198">
        <v>51.4</v>
      </c>
      <c r="D466" s="346"/>
      <c r="E466" s="112"/>
      <c r="F466" s="112"/>
      <c r="G466" s="112"/>
      <c r="H466" s="112"/>
      <c r="I466" s="168"/>
    </row>
    <row r="467" spans="1:9" ht="28.5" customHeight="1">
      <c r="A467" s="307" t="s">
        <v>123</v>
      </c>
      <c r="B467" s="198">
        <f>C467*1.57</f>
        <v>80.698000000000008</v>
      </c>
      <c r="C467" s="198">
        <v>51.4</v>
      </c>
      <c r="D467" s="346"/>
      <c r="E467" s="112"/>
      <c r="F467" s="112"/>
      <c r="G467" s="112"/>
      <c r="H467" s="112"/>
      <c r="I467" s="168"/>
    </row>
    <row r="468" spans="1:9" ht="28.5" customHeight="1">
      <c r="A468" s="347" t="s">
        <v>61</v>
      </c>
      <c r="B468" s="190">
        <f>C468*1.05</f>
        <v>19.95</v>
      </c>
      <c r="C468" s="190">
        <v>19</v>
      </c>
      <c r="D468" s="346"/>
      <c r="E468" s="204"/>
      <c r="F468" s="348"/>
      <c r="G468" s="348"/>
      <c r="H468" s="348"/>
      <c r="I468" s="168"/>
    </row>
    <row r="469" spans="1:9" ht="28.5" customHeight="1">
      <c r="A469" s="347" t="s">
        <v>28</v>
      </c>
      <c r="B469" s="190">
        <f t="shared" ref="B469" si="45">C469</f>
        <v>12</v>
      </c>
      <c r="C469" s="190">
        <v>12</v>
      </c>
      <c r="D469" s="346"/>
      <c r="E469" s="204"/>
      <c r="F469" s="348"/>
      <c r="G469" s="348"/>
      <c r="H469" s="348"/>
      <c r="I469" s="168"/>
    </row>
    <row r="470" spans="1:9" ht="28.5" customHeight="1">
      <c r="A470" s="347"/>
      <c r="B470" s="190"/>
      <c r="C470" s="190"/>
      <c r="D470" s="346"/>
      <c r="E470" s="204"/>
      <c r="F470" s="348"/>
      <c r="G470" s="348"/>
      <c r="H470" s="348"/>
      <c r="I470" s="168"/>
    </row>
    <row r="471" spans="1:9" ht="28.5" customHeight="1">
      <c r="A471" s="347" t="s">
        <v>36</v>
      </c>
      <c r="B471" s="190">
        <f>C471*1.18999999999999</f>
        <v>10.70999999999991</v>
      </c>
      <c r="C471" s="190">
        <v>9</v>
      </c>
      <c r="D471" s="346"/>
      <c r="E471" s="204"/>
      <c r="F471" s="348"/>
      <c r="G471" s="348"/>
      <c r="H471" s="348"/>
      <c r="I471" s="168"/>
    </row>
    <row r="472" spans="1:9" ht="28.5" customHeight="1">
      <c r="A472" s="347" t="s">
        <v>124</v>
      </c>
      <c r="B472" s="190">
        <f t="shared" ref="B472:B474" si="46">C472</f>
        <v>5.4</v>
      </c>
      <c r="C472" s="190">
        <v>5.4</v>
      </c>
      <c r="D472" s="346"/>
      <c r="E472" s="204"/>
      <c r="F472" s="348"/>
      <c r="G472" s="348"/>
      <c r="H472" s="348"/>
      <c r="I472" s="168"/>
    </row>
    <row r="473" spans="1:9" ht="28.5" customHeight="1">
      <c r="A473" s="250" t="s">
        <v>23</v>
      </c>
      <c r="B473" s="190">
        <f t="shared" si="46"/>
        <v>0.2</v>
      </c>
      <c r="C473" s="190">
        <v>0.2</v>
      </c>
      <c r="D473" s="346"/>
      <c r="E473" s="204"/>
      <c r="F473" s="348"/>
      <c r="G473" s="348"/>
      <c r="H473" s="348"/>
      <c r="I473" s="168"/>
    </row>
    <row r="474" spans="1:9" ht="28.5" customHeight="1">
      <c r="A474" s="347" t="s">
        <v>62</v>
      </c>
      <c r="B474" s="190">
        <f t="shared" si="46"/>
        <v>2.7</v>
      </c>
      <c r="C474" s="190">
        <v>2.7</v>
      </c>
      <c r="D474" s="346"/>
      <c r="E474" s="204"/>
      <c r="F474" s="348"/>
      <c r="G474" s="348"/>
      <c r="H474" s="348"/>
      <c r="I474" s="168"/>
    </row>
    <row r="475" spans="1:9" ht="28.5" customHeight="1">
      <c r="A475" s="349" t="s">
        <v>64</v>
      </c>
      <c r="B475" s="58"/>
      <c r="C475" s="58">
        <f>C474+C473+C472+C471+C470+C469+C468+C467</f>
        <v>99.699999999999989</v>
      </c>
      <c r="D475" s="346"/>
      <c r="E475" s="204"/>
      <c r="F475" s="348"/>
      <c r="G475" s="348"/>
      <c r="H475" s="348"/>
      <c r="I475" s="168"/>
    </row>
    <row r="476" spans="1:9" ht="28.5" customHeight="1">
      <c r="A476" s="335" t="s">
        <v>65</v>
      </c>
      <c r="B476" s="190">
        <f t="shared" ref="B476" si="47">C476</f>
        <v>1.5</v>
      </c>
      <c r="C476" s="190">
        <v>1.5</v>
      </c>
      <c r="D476" s="346"/>
      <c r="E476" s="204"/>
      <c r="F476" s="348"/>
      <c r="G476" s="348"/>
      <c r="H476" s="348"/>
      <c r="I476" s="168"/>
    </row>
    <row r="477" spans="1:9" ht="28.5" customHeight="1">
      <c r="A477" s="565" t="s">
        <v>125</v>
      </c>
      <c r="B477" s="566"/>
      <c r="C477" s="566"/>
      <c r="D477" s="566"/>
      <c r="E477" s="566"/>
      <c r="F477" s="566"/>
      <c r="G477" s="566"/>
      <c r="H477" s="566"/>
      <c r="I477" s="168"/>
    </row>
    <row r="478" spans="1:9" ht="28.5" customHeight="1">
      <c r="A478" s="188" t="s">
        <v>164</v>
      </c>
      <c r="B478" s="216"/>
      <c r="C478" s="216"/>
      <c r="D478" s="120" t="s">
        <v>279</v>
      </c>
      <c r="E478" s="189"/>
      <c r="F478" s="189"/>
      <c r="G478" s="189"/>
      <c r="H478" s="190"/>
      <c r="I478" s="168"/>
    </row>
    <row r="479" spans="1:9" ht="28.5" customHeight="1">
      <c r="A479" s="307" t="s">
        <v>165</v>
      </c>
      <c r="B479" s="198">
        <f t="shared" ref="B479:B480" si="48">C479</f>
        <v>108</v>
      </c>
      <c r="C479" s="385">
        <v>108</v>
      </c>
      <c r="D479" s="120"/>
      <c r="E479" s="189"/>
      <c r="F479" s="189"/>
      <c r="G479" s="189"/>
      <c r="H479" s="190"/>
      <c r="I479" s="168"/>
    </row>
    <row r="480" spans="1:9" ht="28.5" customHeight="1">
      <c r="A480" s="347" t="s">
        <v>39</v>
      </c>
      <c r="B480" s="190">
        <f t="shared" si="48"/>
        <v>1.5</v>
      </c>
      <c r="C480" s="190">
        <v>1.5</v>
      </c>
      <c r="D480" s="120"/>
      <c r="E480" s="189"/>
      <c r="F480" s="189"/>
      <c r="G480" s="189"/>
      <c r="H480" s="190"/>
      <c r="I480" s="168"/>
    </row>
    <row r="481" spans="1:40" ht="28.5" customHeight="1">
      <c r="A481" s="525" t="s">
        <v>166</v>
      </c>
      <c r="B481" s="525"/>
      <c r="C481" s="525"/>
      <c r="D481" s="191">
        <v>200</v>
      </c>
      <c r="E481" s="23">
        <v>0.5</v>
      </c>
      <c r="F481" s="101">
        <v>0</v>
      </c>
      <c r="G481" s="101">
        <v>15.36</v>
      </c>
      <c r="H481" s="101">
        <v>102.28</v>
      </c>
      <c r="I481" s="168"/>
    </row>
    <row r="482" spans="1:40" ht="28.5" customHeight="1">
      <c r="A482" s="364" t="s">
        <v>167</v>
      </c>
      <c r="B482" s="288">
        <f>C482*1.12999999999999</f>
        <v>28.249999999999748</v>
      </c>
      <c r="C482" s="288">
        <v>25</v>
      </c>
      <c r="D482" s="386"/>
      <c r="E482" s="281"/>
      <c r="F482" s="281"/>
      <c r="G482" s="281"/>
      <c r="H482" s="281"/>
      <c r="I482" s="168"/>
    </row>
    <row r="483" spans="1:40" ht="28.5" customHeight="1">
      <c r="A483" s="252" t="s">
        <v>40</v>
      </c>
      <c r="B483" s="288">
        <f>C483*1.13999999999999</f>
        <v>5.6999999999999496</v>
      </c>
      <c r="C483" s="285">
        <v>5</v>
      </c>
      <c r="D483" s="386"/>
      <c r="E483" s="281"/>
      <c r="F483" s="281"/>
      <c r="G483" s="281"/>
      <c r="H483" s="281"/>
      <c r="I483" s="168"/>
    </row>
    <row r="484" spans="1:40" ht="28.5" customHeight="1">
      <c r="A484" s="364" t="s">
        <v>28</v>
      </c>
      <c r="B484" s="288">
        <f>C484</f>
        <v>215</v>
      </c>
      <c r="C484" s="288">
        <v>215</v>
      </c>
      <c r="D484" s="386"/>
      <c r="E484" s="281"/>
      <c r="F484" s="281"/>
      <c r="G484" s="281"/>
      <c r="H484" s="281"/>
      <c r="I484" s="168"/>
    </row>
    <row r="485" spans="1:40" ht="28.5" customHeight="1">
      <c r="A485" s="503"/>
      <c r="B485" s="504"/>
      <c r="C485" s="505"/>
      <c r="D485" s="103"/>
      <c r="E485" s="57"/>
      <c r="F485" s="57"/>
      <c r="G485" s="57"/>
      <c r="H485" s="180"/>
      <c r="I485" s="168"/>
    </row>
    <row r="486" spans="1:40" ht="28.5" customHeight="1">
      <c r="A486" s="575" t="s">
        <v>95</v>
      </c>
      <c r="B486" s="575"/>
      <c r="C486" s="575"/>
      <c r="D486" s="120" t="s">
        <v>96</v>
      </c>
      <c r="E486" s="57">
        <v>2.2400000000000002</v>
      </c>
      <c r="F486" s="68">
        <v>0.44</v>
      </c>
      <c r="G486" s="68">
        <v>23.16</v>
      </c>
      <c r="H486" s="61">
        <v>55.25</v>
      </c>
      <c r="I486" s="168"/>
    </row>
    <row r="487" spans="1:40" ht="28.5" customHeight="1">
      <c r="A487" s="506" t="s">
        <v>29</v>
      </c>
      <c r="B487" s="506"/>
      <c r="C487" s="506"/>
      <c r="D487" s="71">
        <f>D486+D485+D481+D465+D460+D456</f>
        <v>40826</v>
      </c>
      <c r="E487" s="70">
        <f>E486+E485+E481+E465+E460+E456</f>
        <v>25.560000000000002</v>
      </c>
      <c r="F487" s="70">
        <f>F486+F485+F481+F465+F460+F456</f>
        <v>24.840000000000003</v>
      </c>
      <c r="G487" s="70">
        <f>G486+G485+G481+G465+G460+G456</f>
        <v>88.74</v>
      </c>
      <c r="H487" s="70">
        <f>H486+H485+H481+H465+H460+H456</f>
        <v>583.16999999999996</v>
      </c>
      <c r="I487" s="168"/>
    </row>
    <row r="488" spans="1:40" ht="28.5" customHeight="1">
      <c r="A488" s="507" t="s">
        <v>53</v>
      </c>
      <c r="B488" s="508"/>
      <c r="C488" s="509"/>
      <c r="D488" s="83">
        <f>D487+D454</f>
        <v>40826</v>
      </c>
      <c r="E488" s="84">
        <f>E487+E454</f>
        <v>25.560000000000002</v>
      </c>
      <c r="F488" s="84">
        <f>F487+F454</f>
        <v>24.840000000000003</v>
      </c>
      <c r="G488" s="84">
        <f>G487+G454</f>
        <v>88.74</v>
      </c>
      <c r="H488" s="84">
        <f>H487+H454</f>
        <v>583.16999999999996</v>
      </c>
      <c r="I488" s="168"/>
    </row>
    <row r="489" spans="1:40" s="39" customFormat="1" ht="28.5" customHeight="1">
      <c r="A489" s="534" t="s">
        <v>168</v>
      </c>
      <c r="B489" s="535"/>
      <c r="C489" s="535"/>
      <c r="D489" s="535"/>
      <c r="E489" s="535"/>
      <c r="F489" s="535"/>
      <c r="G489" s="535"/>
      <c r="H489" s="535"/>
      <c r="I489" s="50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</row>
    <row r="490" spans="1:40" ht="28.5" customHeight="1">
      <c r="A490" s="513" t="s">
        <v>3</v>
      </c>
      <c r="B490" s="614" t="s">
        <v>4</v>
      </c>
      <c r="C490" s="614" t="s">
        <v>5</v>
      </c>
      <c r="D490" s="513" t="s">
        <v>6</v>
      </c>
      <c r="E490" s="513"/>
      <c r="F490" s="513"/>
      <c r="G490" s="513"/>
      <c r="H490" s="513"/>
      <c r="I490" s="52"/>
    </row>
    <row r="491" spans="1:40" ht="28.5" customHeight="1">
      <c r="A491" s="513"/>
      <c r="B491" s="614"/>
      <c r="C491" s="614"/>
      <c r="D491" s="615" t="s">
        <v>7</v>
      </c>
      <c r="E491" s="513" t="s">
        <v>8</v>
      </c>
      <c r="F491" s="513" t="s">
        <v>9</v>
      </c>
      <c r="G491" s="513" t="s">
        <v>10</v>
      </c>
      <c r="H491" s="616" t="s">
        <v>11</v>
      </c>
      <c r="I491" s="52"/>
    </row>
    <row r="492" spans="1:40" ht="28.5" customHeight="1">
      <c r="A492" s="513"/>
      <c r="B492" s="614"/>
      <c r="C492" s="614"/>
      <c r="D492" s="615"/>
      <c r="E492" s="513"/>
      <c r="F492" s="513"/>
      <c r="G492" s="513"/>
      <c r="H492" s="616"/>
      <c r="I492" s="52"/>
    </row>
    <row r="493" spans="1:40" ht="28.5" customHeight="1">
      <c r="A493" s="526" t="s">
        <v>12</v>
      </c>
      <c r="B493" s="527"/>
      <c r="C493" s="527"/>
      <c r="D493" s="527"/>
      <c r="E493" s="527"/>
      <c r="F493" s="527"/>
      <c r="G493" s="527"/>
      <c r="H493" s="527"/>
      <c r="I493" s="52"/>
    </row>
    <row r="494" spans="1:40" ht="28.5" customHeight="1">
      <c r="A494" s="594" t="s">
        <v>110</v>
      </c>
      <c r="B494" s="594"/>
      <c r="C494" s="594"/>
      <c r="D494" s="176" t="s">
        <v>111</v>
      </c>
      <c r="E494" s="58">
        <v>5.92</v>
      </c>
      <c r="F494" s="58">
        <v>7.42</v>
      </c>
      <c r="G494" s="58">
        <v>11.69</v>
      </c>
      <c r="H494" s="58">
        <v>117.84</v>
      </c>
      <c r="I494" s="52"/>
    </row>
    <row r="495" spans="1:40" ht="28.5" customHeight="1">
      <c r="A495" s="242" t="s">
        <v>15</v>
      </c>
      <c r="B495" s="189">
        <f t="shared" ref="B495:B496" si="49">C495</f>
        <v>20</v>
      </c>
      <c r="C495" s="189">
        <v>20</v>
      </c>
      <c r="D495" s="301"/>
      <c r="E495" s="333"/>
      <c r="F495" s="333"/>
      <c r="G495" s="333"/>
      <c r="H495" s="334"/>
      <c r="I495" s="52"/>
    </row>
    <row r="496" spans="1:40" ht="28.5" customHeight="1">
      <c r="A496" s="335" t="s">
        <v>16</v>
      </c>
      <c r="B496" s="189">
        <f t="shared" si="49"/>
        <v>5</v>
      </c>
      <c r="C496" s="189">
        <v>5</v>
      </c>
      <c r="D496" s="301"/>
      <c r="E496" s="333"/>
      <c r="F496" s="333"/>
      <c r="G496" s="333"/>
      <c r="H496" s="334"/>
      <c r="I496" s="52"/>
    </row>
    <row r="497" spans="1:9" ht="28.5" customHeight="1">
      <c r="A497" s="335" t="s">
        <v>112</v>
      </c>
      <c r="B497" s="189">
        <f>C497*1.01</f>
        <v>10.1</v>
      </c>
      <c r="C497" s="189">
        <v>10</v>
      </c>
      <c r="D497" s="301"/>
      <c r="E497" s="333"/>
      <c r="F497" s="333"/>
      <c r="G497" s="333"/>
      <c r="H497" s="334"/>
      <c r="I497" s="52"/>
    </row>
    <row r="498" spans="1:9" ht="28.5" customHeight="1">
      <c r="A498" s="192" t="s">
        <v>169</v>
      </c>
      <c r="B498" s="387"/>
      <c r="C498" s="388"/>
      <c r="D498" s="193" t="s">
        <v>18</v>
      </c>
      <c r="E498" s="57">
        <v>9.9600000000000009</v>
      </c>
      <c r="F498" s="57">
        <v>9.36</v>
      </c>
      <c r="G498" s="57">
        <v>25.11</v>
      </c>
      <c r="H498" s="183">
        <v>111.4</v>
      </c>
      <c r="I498" s="52"/>
    </row>
    <row r="499" spans="1:9" ht="28.5" customHeight="1">
      <c r="A499" s="280" t="s">
        <v>32</v>
      </c>
      <c r="B499" s="288">
        <f>C499*1.45</f>
        <v>19.9375</v>
      </c>
      <c r="C499" s="288">
        <f>C500*1.25</f>
        <v>13.75</v>
      </c>
      <c r="D499" s="193"/>
      <c r="E499" s="333"/>
      <c r="F499" s="333"/>
      <c r="G499" s="333"/>
      <c r="H499" s="334"/>
      <c r="I499" s="52"/>
    </row>
    <row r="500" spans="1:9" ht="28.5" customHeight="1">
      <c r="A500" s="355" t="s">
        <v>33</v>
      </c>
      <c r="B500" s="19"/>
      <c r="C500" s="356">
        <v>11</v>
      </c>
      <c r="D500" s="193"/>
      <c r="E500" s="333"/>
      <c r="F500" s="333"/>
      <c r="G500" s="333"/>
      <c r="H500" s="334"/>
      <c r="I500" s="52"/>
    </row>
    <row r="501" spans="1:9" ht="28.5" customHeight="1">
      <c r="A501" s="389" t="s">
        <v>102</v>
      </c>
      <c r="B501" s="279">
        <f>C501</f>
        <v>20</v>
      </c>
      <c r="C501" s="279">
        <v>20</v>
      </c>
      <c r="D501" s="343"/>
      <c r="E501" s="333"/>
      <c r="F501" s="333"/>
      <c r="G501" s="333"/>
      <c r="H501" s="334"/>
      <c r="I501" s="52"/>
    </row>
    <row r="502" spans="1:9" ht="28.5" customHeight="1">
      <c r="A502" s="277" t="s">
        <v>44</v>
      </c>
      <c r="B502" s="279">
        <v>16.25</v>
      </c>
      <c r="C502" s="279">
        <v>10.4</v>
      </c>
      <c r="D502" s="343"/>
      <c r="E502" s="390"/>
      <c r="F502" s="390"/>
      <c r="G502" s="390"/>
      <c r="H502" s="300"/>
      <c r="I502" s="52"/>
    </row>
    <row r="503" spans="1:9" ht="28.5" customHeight="1">
      <c r="A503" s="277" t="s">
        <v>45</v>
      </c>
      <c r="B503" s="254">
        <v>17.29</v>
      </c>
      <c r="C503" s="254">
        <v>10.4</v>
      </c>
      <c r="D503" s="343"/>
      <c r="E503" s="390"/>
      <c r="F503" s="390"/>
      <c r="G503" s="390"/>
      <c r="H503" s="390"/>
      <c r="I503" s="52"/>
    </row>
    <row r="504" spans="1:9" ht="28.5" customHeight="1">
      <c r="A504" s="389" t="s">
        <v>36</v>
      </c>
      <c r="B504" s="278">
        <v>10.71</v>
      </c>
      <c r="C504" s="279">
        <v>7.2</v>
      </c>
      <c r="D504" s="343"/>
      <c r="E504" s="390"/>
      <c r="F504" s="390"/>
      <c r="G504" s="390"/>
      <c r="H504" s="351"/>
      <c r="I504" s="52"/>
    </row>
    <row r="505" spans="1:9" ht="28.5" customHeight="1">
      <c r="A505" s="280" t="s">
        <v>46</v>
      </c>
      <c r="B505" s="279">
        <v>0.01</v>
      </c>
      <c r="C505" s="279">
        <v>0.01</v>
      </c>
      <c r="D505" s="343"/>
      <c r="E505" s="390"/>
      <c r="F505" s="390"/>
      <c r="G505" s="390"/>
      <c r="H505" s="351"/>
      <c r="I505" s="52"/>
    </row>
    <row r="506" spans="1:9" ht="28.5" customHeight="1">
      <c r="A506" s="391" t="s">
        <v>37</v>
      </c>
      <c r="B506" s="392">
        <v>24.7</v>
      </c>
      <c r="C506" s="392">
        <v>10.4</v>
      </c>
      <c r="D506" s="343"/>
      <c r="E506" s="390"/>
      <c r="F506" s="390"/>
      <c r="G506" s="390"/>
      <c r="H506" s="390"/>
      <c r="I506" s="52"/>
    </row>
    <row r="507" spans="1:9" ht="28.5" customHeight="1">
      <c r="A507" s="391" t="s">
        <v>131</v>
      </c>
      <c r="B507" s="392">
        <v>5</v>
      </c>
      <c r="C507" s="392">
        <v>4</v>
      </c>
      <c r="D507" s="343"/>
      <c r="E507" s="390"/>
      <c r="F507" s="390"/>
      <c r="G507" s="390"/>
      <c r="H507" s="351"/>
      <c r="I507" s="52"/>
    </row>
    <row r="508" spans="1:9" ht="28.5" customHeight="1">
      <c r="A508" s="250" t="s">
        <v>23</v>
      </c>
      <c r="B508" s="283">
        <v>0.6</v>
      </c>
      <c r="C508" s="268">
        <v>0.5</v>
      </c>
      <c r="D508" s="343"/>
      <c r="E508" s="390"/>
      <c r="F508" s="390"/>
      <c r="G508" s="390"/>
      <c r="H508" s="351"/>
      <c r="I508" s="52"/>
    </row>
    <row r="509" spans="1:9" ht="28.5" customHeight="1">
      <c r="A509" s="277" t="s">
        <v>21</v>
      </c>
      <c r="B509" s="279">
        <v>235</v>
      </c>
      <c r="C509" s="279">
        <v>188</v>
      </c>
      <c r="D509" s="343"/>
      <c r="E509" s="390"/>
      <c r="F509" s="390"/>
      <c r="G509" s="390"/>
      <c r="H509" s="351"/>
      <c r="I509" s="52"/>
    </row>
    <row r="510" spans="1:9" ht="28.5" customHeight="1">
      <c r="A510" s="358" t="s">
        <v>48</v>
      </c>
      <c r="B510" s="278">
        <v>0.67500000000000004</v>
      </c>
      <c r="C510" s="278">
        <v>0.4</v>
      </c>
      <c r="D510" s="343"/>
      <c r="E510" s="390"/>
      <c r="F510" s="390"/>
      <c r="G510" s="390"/>
      <c r="H510" s="351"/>
      <c r="I510" s="52"/>
    </row>
    <row r="511" spans="1:9" ht="28.5" customHeight="1">
      <c r="A511" s="564" t="s">
        <v>24</v>
      </c>
      <c r="B511" s="564"/>
      <c r="C511" s="564"/>
      <c r="D511" s="64" t="s">
        <v>25</v>
      </c>
      <c r="E511" s="58">
        <v>0.66</v>
      </c>
      <c r="F511" s="58">
        <v>0.38</v>
      </c>
      <c r="G511" s="58">
        <v>14.25</v>
      </c>
      <c r="H511" s="58">
        <v>85</v>
      </c>
      <c r="I511" s="52"/>
    </row>
    <row r="512" spans="1:9" ht="28.5" customHeight="1">
      <c r="A512" s="500" t="s">
        <v>26</v>
      </c>
      <c r="B512" s="501"/>
      <c r="C512" s="502"/>
      <c r="D512" s="64" t="s">
        <v>18</v>
      </c>
      <c r="E512" s="61">
        <v>0.01</v>
      </c>
      <c r="F512" s="61">
        <v>0</v>
      </c>
      <c r="G512" s="61">
        <v>5.98</v>
      </c>
      <c r="H512" s="61">
        <v>39.979999999999997</v>
      </c>
      <c r="I512" s="194"/>
    </row>
    <row r="513" spans="1:9" ht="28.5" customHeight="1">
      <c r="A513" s="252" t="s">
        <v>27</v>
      </c>
      <c r="B513" s="197">
        <f>C513</f>
        <v>1</v>
      </c>
      <c r="C513" s="197">
        <v>1</v>
      </c>
      <c r="D513" s="253"/>
      <c r="E513" s="197"/>
      <c r="F513" s="197"/>
      <c r="G513" s="197"/>
      <c r="H513" s="198"/>
      <c r="I513" s="194"/>
    </row>
    <row r="514" spans="1:9" ht="28.5" customHeight="1">
      <c r="A514" s="252" t="s">
        <v>28</v>
      </c>
      <c r="B514" s="197">
        <f>C514</f>
        <v>205</v>
      </c>
      <c r="C514" s="197">
        <v>205</v>
      </c>
      <c r="D514" s="253"/>
      <c r="E514" s="197"/>
      <c r="F514" s="197"/>
      <c r="G514" s="197"/>
      <c r="H514" s="198"/>
      <c r="I514" s="194"/>
    </row>
    <row r="515" spans="1:9" ht="28.5" customHeight="1">
      <c r="A515" s="575" t="s">
        <v>95</v>
      </c>
      <c r="B515" s="575"/>
      <c r="C515" s="575"/>
      <c r="D515" s="120" t="s">
        <v>170</v>
      </c>
      <c r="E515" s="57">
        <v>1.75</v>
      </c>
      <c r="F515" s="68">
        <v>0.25</v>
      </c>
      <c r="G515" s="68">
        <v>23.5</v>
      </c>
      <c r="H515" s="61">
        <v>103.25</v>
      </c>
      <c r="I515" s="116"/>
    </row>
    <row r="516" spans="1:9" ht="28.5" customHeight="1">
      <c r="A516" s="550" t="s">
        <v>29</v>
      </c>
      <c r="B516" s="551"/>
      <c r="C516" s="551"/>
      <c r="D516" s="152">
        <f>D515+D512+D511+D498+33</f>
        <v>598</v>
      </c>
      <c r="E516" s="70">
        <f>SUM(E494:E515)</f>
        <v>18.3</v>
      </c>
      <c r="F516" s="70">
        <f>SUM(F494:F515)</f>
        <v>17.41</v>
      </c>
      <c r="G516" s="70">
        <f>SUM(G494:G515)</f>
        <v>80.53</v>
      </c>
      <c r="H516" s="70">
        <f>SUM(H494:H515)</f>
        <v>457.47</v>
      </c>
      <c r="I516" s="72"/>
    </row>
    <row r="517" spans="1:9" ht="28.5" customHeight="1">
      <c r="A517" s="526" t="s">
        <v>30</v>
      </c>
      <c r="B517" s="527"/>
      <c r="C517" s="527"/>
      <c r="D517" s="527"/>
      <c r="E517" s="527"/>
      <c r="F517" s="527"/>
      <c r="G517" s="527"/>
      <c r="H517" s="527"/>
      <c r="I517" s="72"/>
    </row>
    <row r="518" spans="1:9" ht="28.5" customHeight="1">
      <c r="A518" s="66" t="s">
        <v>55</v>
      </c>
      <c r="B518" s="309"/>
      <c r="C518" s="309"/>
      <c r="D518" s="181">
        <v>60</v>
      </c>
      <c r="E518" s="58">
        <v>1.17</v>
      </c>
      <c r="F518" s="58">
        <v>0.17</v>
      </c>
      <c r="G518" s="58">
        <v>4.5</v>
      </c>
      <c r="H518" s="58">
        <v>23.83</v>
      </c>
      <c r="I518" s="72"/>
    </row>
    <row r="519" spans="1:9" ht="28.5" customHeight="1">
      <c r="A519" s="347" t="s">
        <v>56</v>
      </c>
      <c r="B519" s="190">
        <f t="shared" ref="B519" si="50">C519*1.05</f>
        <v>63</v>
      </c>
      <c r="C519" s="190">
        <v>60</v>
      </c>
      <c r="D519" s="181"/>
      <c r="E519" s="58"/>
      <c r="F519" s="58"/>
      <c r="G519" s="58"/>
      <c r="H519" s="58"/>
      <c r="I519" s="72"/>
    </row>
    <row r="520" spans="1:9" ht="28.5" customHeight="1">
      <c r="A520" s="136" t="s">
        <v>171</v>
      </c>
      <c r="B520" s="278"/>
      <c r="C520" s="278"/>
      <c r="D520" s="183">
        <v>90</v>
      </c>
      <c r="E520" s="57">
        <v>10.33</v>
      </c>
      <c r="F520" s="58">
        <v>11.49</v>
      </c>
      <c r="G520" s="58">
        <v>12.69</v>
      </c>
      <c r="H520" s="58">
        <v>236.96</v>
      </c>
      <c r="I520" s="72"/>
    </row>
    <row r="521" spans="1:9" ht="28.5" customHeight="1">
      <c r="A521" s="284" t="s">
        <v>61</v>
      </c>
      <c r="B521" s="278">
        <f>C521*1.05</f>
        <v>58.799999999999578</v>
      </c>
      <c r="C521" s="278">
        <f>C522*1.39999999999999</f>
        <v>55.999999999999595</v>
      </c>
      <c r="D521" s="395"/>
      <c r="E521" s="396"/>
      <c r="F521" s="397"/>
      <c r="G521" s="397"/>
      <c r="H521" s="397"/>
      <c r="I521" s="72"/>
    </row>
    <row r="522" spans="1:9" ht="28.5" customHeight="1">
      <c r="A522" s="398" t="s">
        <v>172</v>
      </c>
      <c r="B522" s="399"/>
      <c r="C522" s="399">
        <v>40</v>
      </c>
      <c r="D522" s="395"/>
      <c r="E522" s="396"/>
      <c r="F522" s="396"/>
      <c r="G522" s="396"/>
      <c r="H522" s="397"/>
      <c r="I522" s="72"/>
    </row>
    <row r="523" spans="1:9" ht="28.5" customHeight="1">
      <c r="A523" s="284" t="s">
        <v>173</v>
      </c>
      <c r="B523" s="278">
        <f>C523*1.25</f>
        <v>12.5</v>
      </c>
      <c r="C523" s="278">
        <v>10</v>
      </c>
      <c r="D523" s="395"/>
      <c r="E523" s="208"/>
      <c r="F523" s="208"/>
      <c r="G523" s="208"/>
      <c r="H523" s="166"/>
      <c r="I523" s="72"/>
    </row>
    <row r="524" spans="1:9" ht="28.5" customHeight="1">
      <c r="A524" s="284" t="s">
        <v>174</v>
      </c>
      <c r="B524" s="278">
        <f>C524*1.33</f>
        <v>13.3</v>
      </c>
      <c r="C524" s="278">
        <v>10</v>
      </c>
      <c r="D524" s="395"/>
      <c r="E524" s="396"/>
      <c r="F524" s="396"/>
      <c r="G524" s="396"/>
      <c r="H524" s="397"/>
      <c r="I524" s="72"/>
    </row>
    <row r="525" spans="1:9" ht="28.5" customHeight="1">
      <c r="A525" s="284" t="s">
        <v>36</v>
      </c>
      <c r="B525" s="278">
        <f>C525*1.18999999999999</f>
        <v>7.4969999999999368</v>
      </c>
      <c r="C525" s="278">
        <v>6.3</v>
      </c>
      <c r="D525" s="395"/>
      <c r="E525" s="396"/>
      <c r="F525" s="396"/>
      <c r="G525" s="396"/>
      <c r="H525" s="397"/>
      <c r="I525" s="72"/>
    </row>
    <row r="526" spans="1:9" ht="28.5" customHeight="1">
      <c r="A526" s="284" t="s">
        <v>89</v>
      </c>
      <c r="B526" s="278">
        <f t="shared" ref="B526:B530" si="51">C526</f>
        <v>12.15</v>
      </c>
      <c r="C526" s="278">
        <v>12.15</v>
      </c>
      <c r="D526" s="395"/>
      <c r="E526" s="396"/>
      <c r="F526" s="396"/>
      <c r="G526" s="396"/>
      <c r="H526" s="397"/>
      <c r="I526" s="72"/>
    </row>
    <row r="527" spans="1:9" ht="28.5" customHeight="1">
      <c r="A527" s="284" t="s">
        <v>28</v>
      </c>
      <c r="B527" s="278">
        <f t="shared" si="51"/>
        <v>20</v>
      </c>
      <c r="C527" s="278">
        <v>20</v>
      </c>
      <c r="D527" s="395"/>
      <c r="E527" s="396"/>
      <c r="F527" s="396"/>
      <c r="G527" s="396"/>
      <c r="H527" s="397"/>
      <c r="I527" s="72"/>
    </row>
    <row r="528" spans="1:9" ht="28.5" customHeight="1">
      <c r="A528" s="284" t="s">
        <v>77</v>
      </c>
      <c r="B528" s="278">
        <f t="shared" si="51"/>
        <v>2.5</v>
      </c>
      <c r="C528" s="278">
        <v>2.5</v>
      </c>
      <c r="D528" s="395"/>
      <c r="E528" s="396"/>
      <c r="F528" s="396"/>
      <c r="G528" s="396"/>
      <c r="H528" s="397"/>
      <c r="I528" s="72"/>
    </row>
    <row r="529" spans="1:9" ht="28.5" customHeight="1">
      <c r="A529" s="250" t="s">
        <v>23</v>
      </c>
      <c r="B529" s="278">
        <f t="shared" si="51"/>
        <v>0.32</v>
      </c>
      <c r="C529" s="278">
        <v>0.32</v>
      </c>
      <c r="D529" s="395"/>
      <c r="E529" s="396"/>
      <c r="F529" s="396"/>
      <c r="G529" s="396"/>
      <c r="H529" s="397"/>
      <c r="I529" s="72"/>
    </row>
    <row r="530" spans="1:9" ht="28.5" customHeight="1">
      <c r="A530" s="284" t="s">
        <v>39</v>
      </c>
      <c r="B530" s="278">
        <f t="shared" si="51"/>
        <v>5</v>
      </c>
      <c r="C530" s="278">
        <v>5</v>
      </c>
      <c r="D530" s="395"/>
      <c r="E530" s="148"/>
      <c r="F530" s="148"/>
      <c r="G530" s="148"/>
      <c r="H530" s="149"/>
      <c r="I530" s="72"/>
    </row>
    <row r="531" spans="1:9" ht="28.5" customHeight="1">
      <c r="A531" s="524" t="s">
        <v>69</v>
      </c>
      <c r="B531" s="524"/>
      <c r="C531" s="524"/>
      <c r="D531" s="92">
        <v>150</v>
      </c>
      <c r="E531" s="57">
        <v>4.8</v>
      </c>
      <c r="F531" s="57">
        <v>6.75</v>
      </c>
      <c r="G531" s="57">
        <v>24.62</v>
      </c>
      <c r="H531" s="58">
        <v>200.46</v>
      </c>
      <c r="I531" s="72"/>
    </row>
    <row r="532" spans="1:9" ht="28.5" customHeight="1">
      <c r="A532" s="274" t="s">
        <v>70</v>
      </c>
      <c r="B532" s="189">
        <f t="shared" ref="B532:B535" si="52">C532</f>
        <v>55</v>
      </c>
      <c r="C532" s="189">
        <v>55</v>
      </c>
      <c r="D532" s="249"/>
      <c r="E532" s="189"/>
      <c r="F532" s="189"/>
      <c r="G532" s="189"/>
      <c r="H532" s="189"/>
      <c r="I532" s="72"/>
    </row>
    <row r="533" spans="1:9" ht="28.5" customHeight="1">
      <c r="A533" s="274" t="s">
        <v>28</v>
      </c>
      <c r="B533" s="189">
        <f t="shared" si="52"/>
        <v>106.67</v>
      </c>
      <c r="C533" s="189">
        <v>106.67</v>
      </c>
      <c r="D533" s="249"/>
      <c r="E533" s="189"/>
      <c r="F533" s="189"/>
      <c r="G533" s="189"/>
      <c r="H533" s="190"/>
      <c r="I533" s="72"/>
    </row>
    <row r="534" spans="1:9" ht="28.5" customHeight="1">
      <c r="A534" s="251" t="s">
        <v>39</v>
      </c>
      <c r="B534" s="189">
        <f t="shared" si="52"/>
        <v>3.4</v>
      </c>
      <c r="C534" s="189">
        <v>3.4</v>
      </c>
      <c r="D534" s="249"/>
      <c r="E534" s="189"/>
      <c r="F534" s="189"/>
      <c r="G534" s="189"/>
      <c r="H534" s="190"/>
      <c r="I534" s="72"/>
    </row>
    <row r="535" spans="1:9" ht="28.5" customHeight="1">
      <c r="A535" s="250" t="s">
        <v>23</v>
      </c>
      <c r="B535" s="197">
        <f t="shared" si="52"/>
        <v>0.33</v>
      </c>
      <c r="C535" s="197">
        <v>0.33</v>
      </c>
      <c r="D535" s="249"/>
      <c r="E535" s="197"/>
      <c r="F535" s="197"/>
      <c r="G535" s="197"/>
      <c r="H535" s="198"/>
      <c r="I535" s="72"/>
    </row>
    <row r="536" spans="1:9" ht="28.5" customHeight="1">
      <c r="A536" s="78" t="s">
        <v>51</v>
      </c>
      <c r="B536" s="293"/>
      <c r="C536" s="294"/>
      <c r="D536" s="79">
        <v>200</v>
      </c>
      <c r="E536" s="23">
        <v>0.27</v>
      </c>
      <c r="F536" s="23">
        <v>0.09</v>
      </c>
      <c r="G536" s="23">
        <v>10.210000000000001</v>
      </c>
      <c r="H536" s="23">
        <v>44.14</v>
      </c>
      <c r="I536" s="72"/>
    </row>
    <row r="537" spans="1:9" ht="28.5" customHeight="1">
      <c r="A537" s="295" t="s">
        <v>52</v>
      </c>
      <c r="B537" s="296">
        <f t="shared" ref="B537:B538" si="53">C537</f>
        <v>30</v>
      </c>
      <c r="C537" s="296">
        <v>30</v>
      </c>
      <c r="D537" s="269"/>
      <c r="E537" s="281"/>
      <c r="F537" s="281"/>
      <c r="G537" s="281"/>
      <c r="H537" s="281"/>
      <c r="I537" s="72"/>
    </row>
    <row r="538" spans="1:9" ht="28.5" customHeight="1">
      <c r="A538" s="277" t="s">
        <v>28</v>
      </c>
      <c r="B538" s="254">
        <f t="shared" si="53"/>
        <v>215</v>
      </c>
      <c r="C538" s="254">
        <v>215</v>
      </c>
      <c r="D538" s="297"/>
      <c r="E538" s="281"/>
      <c r="F538" s="281"/>
      <c r="G538" s="281"/>
      <c r="H538" s="281"/>
      <c r="I538" s="72"/>
    </row>
    <row r="539" spans="1:9" ht="28.5" customHeight="1">
      <c r="A539" s="503"/>
      <c r="B539" s="504"/>
      <c r="C539" s="505"/>
      <c r="D539" s="103"/>
      <c r="E539" s="57"/>
      <c r="F539" s="57"/>
      <c r="G539" s="57"/>
      <c r="H539" s="180"/>
      <c r="I539" s="72"/>
    </row>
    <row r="540" spans="1:9" ht="28.5" customHeight="1">
      <c r="A540" s="575" t="s">
        <v>95</v>
      </c>
      <c r="B540" s="575"/>
      <c r="C540" s="575"/>
      <c r="D540" s="120" t="s">
        <v>96</v>
      </c>
      <c r="E540" s="57">
        <v>2.2400000000000002</v>
      </c>
      <c r="F540" s="68">
        <v>0.44</v>
      </c>
      <c r="G540" s="68">
        <v>23.16</v>
      </c>
      <c r="H540" s="61">
        <v>55.25</v>
      </c>
      <c r="I540" s="72"/>
    </row>
    <row r="541" spans="1:9" ht="28.5" customHeight="1">
      <c r="A541" s="506" t="s">
        <v>29</v>
      </c>
      <c r="B541" s="506"/>
      <c r="C541" s="506"/>
      <c r="D541" s="71">
        <f>D540+D539+D536+D531+D520+D518</f>
        <v>540</v>
      </c>
      <c r="E541" s="70">
        <f>E540+E539+E536+E531+E520+E518</f>
        <v>18.810000000000002</v>
      </c>
      <c r="F541" s="70">
        <f>F540+F539+F536+F531+F518+F520</f>
        <v>18.940000000000001</v>
      </c>
      <c r="G541" s="70">
        <f>G540+G539+G536+G531+G520+G518</f>
        <v>75.180000000000007</v>
      </c>
      <c r="H541" s="70">
        <f>H540+H539+H536+H531+H520+H518</f>
        <v>560.6400000000001</v>
      </c>
      <c r="I541" s="72"/>
    </row>
    <row r="542" spans="1:9" ht="28.5" customHeight="1">
      <c r="A542" s="507" t="s">
        <v>53</v>
      </c>
      <c r="B542" s="508"/>
      <c r="C542" s="509"/>
      <c r="D542" s="83">
        <f>D541+D516</f>
        <v>1138</v>
      </c>
      <c r="E542" s="84">
        <f>E541+E516</f>
        <v>37.11</v>
      </c>
      <c r="F542" s="84">
        <f>F541+F516</f>
        <v>36.35</v>
      </c>
      <c r="G542" s="84">
        <f>G541+G516</f>
        <v>155.71</v>
      </c>
      <c r="H542" s="84">
        <f>H541+H516</f>
        <v>1018.1100000000001</v>
      </c>
      <c r="I542" s="72"/>
    </row>
    <row r="543" spans="1:9" ht="28.5" customHeight="1">
      <c r="A543" s="534" t="s">
        <v>175</v>
      </c>
      <c r="B543" s="535"/>
      <c r="C543" s="535"/>
      <c r="D543" s="535"/>
      <c r="E543" s="535"/>
      <c r="F543" s="535"/>
      <c r="G543" s="535"/>
      <c r="H543" s="535"/>
      <c r="I543" s="50"/>
    </row>
    <row r="544" spans="1:9" ht="28.5" customHeight="1">
      <c r="A544" s="514" t="s">
        <v>3</v>
      </c>
      <c r="B544" s="607" t="s">
        <v>4</v>
      </c>
      <c r="C544" s="607" t="s">
        <v>5</v>
      </c>
      <c r="D544" s="604" t="s">
        <v>6</v>
      </c>
      <c r="E544" s="605"/>
      <c r="F544" s="605"/>
      <c r="G544" s="605"/>
      <c r="H544" s="606"/>
      <c r="I544" s="85"/>
    </row>
    <row r="545" spans="1:9" ht="28.5" customHeight="1">
      <c r="A545" s="515"/>
      <c r="B545" s="608"/>
      <c r="C545" s="608"/>
      <c r="D545" s="610" t="s">
        <v>7</v>
      </c>
      <c r="E545" s="514" t="s">
        <v>8</v>
      </c>
      <c r="F545" s="514" t="s">
        <v>9</v>
      </c>
      <c r="G545" s="514" t="s">
        <v>10</v>
      </c>
      <c r="H545" s="612" t="s">
        <v>11</v>
      </c>
      <c r="I545" s="85"/>
    </row>
    <row r="546" spans="1:9" ht="28.5" customHeight="1">
      <c r="A546" s="516"/>
      <c r="B546" s="609"/>
      <c r="C546" s="609"/>
      <c r="D546" s="611"/>
      <c r="E546" s="516"/>
      <c r="F546" s="516"/>
      <c r="G546" s="516"/>
      <c r="H546" s="613"/>
      <c r="I546" s="85"/>
    </row>
    <row r="547" spans="1:9" ht="28.5" customHeight="1">
      <c r="A547" s="526" t="s">
        <v>12</v>
      </c>
      <c r="B547" s="527"/>
      <c r="C547" s="527"/>
      <c r="D547" s="527"/>
      <c r="E547" s="527"/>
      <c r="F547" s="527"/>
      <c r="G547" s="527"/>
      <c r="H547" s="527"/>
      <c r="I547" s="85"/>
    </row>
    <row r="548" spans="1:9" ht="28.5" customHeight="1">
      <c r="A548" s="569" t="s">
        <v>101</v>
      </c>
      <c r="B548" s="570"/>
      <c r="C548" s="571"/>
      <c r="D548" s="64" t="s">
        <v>98</v>
      </c>
      <c r="E548" s="57">
        <v>11.35</v>
      </c>
      <c r="F548" s="57">
        <v>12.68</v>
      </c>
      <c r="G548" s="57">
        <v>32.5</v>
      </c>
      <c r="H548" s="57">
        <v>253.95</v>
      </c>
      <c r="I548" s="85"/>
    </row>
    <row r="549" spans="1:9" ht="28.5" customHeight="1">
      <c r="A549" s="400" t="s">
        <v>176</v>
      </c>
      <c r="B549" s="401">
        <f>C549*1.05</f>
        <v>80.849999999999426</v>
      </c>
      <c r="C549" s="243">
        <f>C550*1.39999999999999</f>
        <v>76.999999999999446</v>
      </c>
      <c r="D549" s="402"/>
      <c r="E549" s="198"/>
      <c r="F549" s="198"/>
      <c r="G549" s="198"/>
      <c r="H549" s="198"/>
      <c r="I549" s="85"/>
    </row>
    <row r="550" spans="1:9" ht="28.5" customHeight="1">
      <c r="A550" s="403" t="s">
        <v>42</v>
      </c>
      <c r="B550" s="189"/>
      <c r="C550" s="404">
        <v>55</v>
      </c>
      <c r="D550" s="402"/>
      <c r="E550" s="198"/>
      <c r="F550" s="198"/>
      <c r="G550" s="198"/>
      <c r="H550" s="198"/>
      <c r="I550" s="85"/>
    </row>
    <row r="551" spans="1:9" ht="28.5" customHeight="1">
      <c r="A551" s="405" t="s">
        <v>39</v>
      </c>
      <c r="B551" s="197">
        <f t="shared" ref="B551:B552" si="54">C551</f>
        <v>5.8</v>
      </c>
      <c r="C551" s="190">
        <v>5.8</v>
      </c>
      <c r="D551" s="402"/>
      <c r="E551" s="198"/>
      <c r="F551" s="198"/>
      <c r="G551" s="198"/>
      <c r="H551" s="198"/>
      <c r="I551" s="85"/>
    </row>
    <row r="552" spans="1:9" ht="28.5" customHeight="1">
      <c r="A552" s="405" t="s">
        <v>102</v>
      </c>
      <c r="B552" s="190">
        <f t="shared" si="54"/>
        <v>67.31</v>
      </c>
      <c r="C552" s="190">
        <v>67.31</v>
      </c>
      <c r="D552" s="402"/>
      <c r="E552" s="198"/>
      <c r="F552" s="198"/>
      <c r="G552" s="198"/>
      <c r="H552" s="198"/>
      <c r="I552" s="85"/>
    </row>
    <row r="553" spans="1:9" ht="28.5" customHeight="1">
      <c r="A553" s="406" t="s">
        <v>177</v>
      </c>
      <c r="B553" s="190">
        <f>C553*1.25</f>
        <v>31.25</v>
      </c>
      <c r="C553" s="190">
        <v>25</v>
      </c>
      <c r="D553" s="402"/>
      <c r="E553" s="198"/>
      <c r="F553" s="198"/>
      <c r="G553" s="54"/>
      <c r="H553" s="54"/>
      <c r="I553" s="85"/>
    </row>
    <row r="554" spans="1:9" ht="28.5" customHeight="1">
      <c r="A554" s="405" t="s">
        <v>86</v>
      </c>
      <c r="B554" s="190">
        <f>C554*1.33</f>
        <v>33.25</v>
      </c>
      <c r="C554" s="190">
        <v>25</v>
      </c>
      <c r="D554" s="402"/>
      <c r="E554" s="408"/>
      <c r="F554" s="408"/>
      <c r="G554" s="408"/>
      <c r="H554" s="409"/>
      <c r="I554" s="85"/>
    </row>
    <row r="555" spans="1:9" ht="28.5" customHeight="1">
      <c r="A555" s="405" t="s">
        <v>36</v>
      </c>
      <c r="B555" s="401">
        <f>C555*1.18999999999999</f>
        <v>24.989999999999789</v>
      </c>
      <c r="C555" s="190">
        <v>21</v>
      </c>
      <c r="D555" s="402"/>
      <c r="E555" s="408"/>
      <c r="F555" s="408"/>
      <c r="G555" s="408"/>
      <c r="H555" s="409"/>
      <c r="I555" s="85"/>
    </row>
    <row r="556" spans="1:9" ht="28.5" customHeight="1">
      <c r="A556" s="250" t="s">
        <v>23</v>
      </c>
      <c r="B556" s="190">
        <f t="shared" ref="B556:B558" si="55">C556</f>
        <v>0.67</v>
      </c>
      <c r="C556" s="190">
        <v>0.67</v>
      </c>
      <c r="D556" s="402"/>
      <c r="E556" s="408"/>
      <c r="F556" s="408"/>
      <c r="G556" s="408"/>
      <c r="H556" s="409"/>
      <c r="I556" s="85"/>
    </row>
    <row r="557" spans="1:9" ht="28.5" customHeight="1">
      <c r="A557" s="405" t="s">
        <v>28</v>
      </c>
      <c r="B557" s="190">
        <f t="shared" si="55"/>
        <v>198</v>
      </c>
      <c r="C557" s="190">
        <v>198</v>
      </c>
      <c r="D557" s="402"/>
      <c r="E557" s="408"/>
      <c r="F557" s="408"/>
      <c r="G557" s="408"/>
      <c r="H557" s="409"/>
      <c r="I557" s="85"/>
    </row>
    <row r="558" spans="1:9" ht="28.5" customHeight="1">
      <c r="A558" s="410" t="s">
        <v>103</v>
      </c>
      <c r="B558" s="190">
        <f t="shared" si="55"/>
        <v>0.01</v>
      </c>
      <c r="C558" s="190">
        <v>0.01</v>
      </c>
      <c r="D558" s="402"/>
      <c r="E558" s="408"/>
      <c r="F558" s="408"/>
      <c r="G558" s="408"/>
      <c r="H558" s="409"/>
      <c r="I558" s="85"/>
    </row>
    <row r="559" spans="1:9" ht="28.5" customHeight="1">
      <c r="A559" s="599" t="s">
        <v>178</v>
      </c>
      <c r="B559" s="600"/>
      <c r="C559" s="601"/>
      <c r="D559" s="196">
        <v>50</v>
      </c>
      <c r="E559" s="54">
        <v>2.17</v>
      </c>
      <c r="F559" s="54">
        <v>2.5499999999999998</v>
      </c>
      <c r="G559" s="54">
        <v>16.399999999999999</v>
      </c>
      <c r="H559" s="54">
        <v>98.25</v>
      </c>
      <c r="I559" s="85"/>
    </row>
    <row r="560" spans="1:9" ht="28.5" customHeight="1">
      <c r="A560" s="500" t="s">
        <v>26</v>
      </c>
      <c r="B560" s="501"/>
      <c r="C560" s="502"/>
      <c r="D560" s="64" t="s">
        <v>18</v>
      </c>
      <c r="E560" s="61">
        <v>0.01</v>
      </c>
      <c r="F560" s="61">
        <v>0</v>
      </c>
      <c r="G560" s="61">
        <v>5.98</v>
      </c>
      <c r="H560" s="61">
        <v>39.979999999999997</v>
      </c>
      <c r="I560" s="85"/>
    </row>
    <row r="561" spans="1:9" ht="28.5" customHeight="1">
      <c r="A561" s="252" t="s">
        <v>27</v>
      </c>
      <c r="B561" s="197">
        <f>C561</f>
        <v>1</v>
      </c>
      <c r="C561" s="197">
        <v>1</v>
      </c>
      <c r="D561" s="253"/>
      <c r="E561" s="197"/>
      <c r="F561" s="197"/>
      <c r="G561" s="197"/>
      <c r="H561" s="198"/>
      <c r="I561" s="85"/>
    </row>
    <row r="562" spans="1:9" ht="28.5" customHeight="1">
      <c r="A562" s="252" t="s">
        <v>28</v>
      </c>
      <c r="B562" s="197">
        <f>C562</f>
        <v>205</v>
      </c>
      <c r="C562" s="197">
        <v>205</v>
      </c>
      <c r="D562" s="253"/>
      <c r="E562" s="197"/>
      <c r="F562" s="197"/>
      <c r="G562" s="197"/>
      <c r="H562" s="198"/>
      <c r="I562" s="85"/>
    </row>
    <row r="563" spans="1:9" ht="28.5" customHeight="1">
      <c r="A563" s="575" t="s">
        <v>95</v>
      </c>
      <c r="B563" s="575"/>
      <c r="C563" s="575"/>
      <c r="D563" s="120" t="s">
        <v>96</v>
      </c>
      <c r="E563" s="57">
        <v>2.2400000000000002</v>
      </c>
      <c r="F563" s="68">
        <v>0.44</v>
      </c>
      <c r="G563" s="68">
        <v>23.16</v>
      </c>
      <c r="H563" s="61">
        <v>55.25</v>
      </c>
      <c r="I563" s="85"/>
    </row>
    <row r="564" spans="1:9" ht="28.5" customHeight="1">
      <c r="A564" s="550" t="s">
        <v>29</v>
      </c>
      <c r="B564" s="551"/>
      <c r="C564" s="551"/>
      <c r="D564" s="152">
        <f>D563+D560+D559+D548</f>
        <v>540</v>
      </c>
      <c r="E564" s="70">
        <f>E563+E560+E559+E548</f>
        <v>15.77</v>
      </c>
      <c r="F564" s="70">
        <f>F563+F560+F559+F548</f>
        <v>15.67</v>
      </c>
      <c r="G564" s="70">
        <f>G563+G560+G559+G548</f>
        <v>78.039999999999992</v>
      </c>
      <c r="H564" s="70">
        <f>H563+H560+H559+H548</f>
        <v>447.42999999999995</v>
      </c>
      <c r="I564" s="168"/>
    </row>
    <row r="565" spans="1:9" ht="28.5" customHeight="1">
      <c r="A565" s="526" t="s">
        <v>30</v>
      </c>
      <c r="B565" s="527"/>
      <c r="C565" s="527"/>
      <c r="D565" s="527"/>
      <c r="E565" s="527"/>
      <c r="F565" s="527"/>
      <c r="G565" s="527"/>
      <c r="H565" s="527"/>
      <c r="I565" s="168"/>
    </row>
    <row r="566" spans="1:9" ht="28.5" customHeight="1">
      <c r="A566" s="561" t="s">
        <v>13</v>
      </c>
      <c r="B566" s="562"/>
      <c r="C566" s="563"/>
      <c r="D566" s="56" t="s">
        <v>14</v>
      </c>
      <c r="E566" s="57">
        <v>1.48</v>
      </c>
      <c r="F566" s="57">
        <v>6.17</v>
      </c>
      <c r="G566" s="57">
        <v>9.1300000000000008</v>
      </c>
      <c r="H566" s="58">
        <v>73</v>
      </c>
      <c r="I566" s="168"/>
    </row>
    <row r="567" spans="1:9" ht="28.5" customHeight="1">
      <c r="A567" s="242" t="s">
        <v>15</v>
      </c>
      <c r="B567" s="243">
        <f>C567</f>
        <v>20</v>
      </c>
      <c r="C567" s="243">
        <v>20</v>
      </c>
      <c r="D567" s="146"/>
      <c r="E567" s="244"/>
      <c r="F567" s="244"/>
      <c r="G567" s="244"/>
      <c r="H567" s="244">
        <v>175</v>
      </c>
      <c r="I567" s="168"/>
    </row>
    <row r="568" spans="1:9" ht="28.5" customHeight="1">
      <c r="A568" s="245" t="s">
        <v>16</v>
      </c>
      <c r="B568" s="243">
        <f>C568</f>
        <v>5</v>
      </c>
      <c r="C568" s="243">
        <v>5</v>
      </c>
      <c r="D568" s="146"/>
      <c r="E568" s="244"/>
      <c r="F568" s="244"/>
      <c r="G568" s="244"/>
      <c r="H568" s="244"/>
      <c r="I568" s="168"/>
    </row>
    <row r="569" spans="1:9" ht="28.5" customHeight="1">
      <c r="A569" s="544" t="s">
        <v>57</v>
      </c>
      <c r="B569" s="545"/>
      <c r="C569" s="546"/>
      <c r="D569" s="64" t="s">
        <v>279</v>
      </c>
      <c r="E569" s="54">
        <v>8.1333333333333293</v>
      </c>
      <c r="F569" s="54">
        <v>8.8000000000000007</v>
      </c>
      <c r="G569" s="54">
        <v>18.02</v>
      </c>
      <c r="H569" s="54">
        <v>166.777777777778</v>
      </c>
      <c r="I569" s="168"/>
    </row>
    <row r="570" spans="1:9" ht="28.5" customHeight="1">
      <c r="A570" s="305" t="s">
        <v>59</v>
      </c>
      <c r="B570" s="198">
        <f>C570*1.09</f>
        <v>43.6</v>
      </c>
      <c r="C570" s="198">
        <v>40</v>
      </c>
      <c r="D570" s="306"/>
      <c r="E570" s="54"/>
      <c r="F570" s="54"/>
      <c r="G570" s="198"/>
      <c r="H570" s="198"/>
      <c r="I570" s="168"/>
    </row>
    <row r="571" spans="1:9" ht="28.5" customHeight="1">
      <c r="A571" s="307" t="s">
        <v>60</v>
      </c>
      <c r="B571" s="198">
        <f>C571*1.1</f>
        <v>14.3</v>
      </c>
      <c r="C571" s="198">
        <v>13</v>
      </c>
      <c r="D571" s="306"/>
      <c r="E571" s="54"/>
      <c r="F571" s="54"/>
      <c r="G571" s="198"/>
      <c r="H571" s="198"/>
      <c r="I571" s="168"/>
    </row>
    <row r="572" spans="1:9" ht="28.5" customHeight="1">
      <c r="A572" s="274" t="s">
        <v>61</v>
      </c>
      <c r="B572" s="189">
        <f>C572*1.05</f>
        <v>17.850000000000001</v>
      </c>
      <c r="C572" s="189">
        <v>17</v>
      </c>
      <c r="D572" s="306"/>
      <c r="E572" s="54"/>
      <c r="F572" s="54"/>
      <c r="G572" s="198"/>
      <c r="H572" s="198"/>
      <c r="I572" s="168"/>
    </row>
    <row r="573" spans="1:9" ht="28.5" customHeight="1">
      <c r="A573" s="274" t="s">
        <v>28</v>
      </c>
      <c r="B573" s="189">
        <f t="shared" ref="B573" si="56">C573</f>
        <v>13</v>
      </c>
      <c r="C573" s="189">
        <v>13</v>
      </c>
      <c r="D573" s="306"/>
      <c r="E573" s="54"/>
      <c r="F573" s="54"/>
      <c r="G573" s="198"/>
      <c r="H573" s="198"/>
      <c r="I573" s="168"/>
    </row>
    <row r="574" spans="1:9" ht="28.5" customHeight="1">
      <c r="A574" s="274"/>
      <c r="B574" s="189"/>
      <c r="C574" s="189"/>
      <c r="D574" s="306"/>
      <c r="E574" s="54"/>
      <c r="F574" s="54"/>
      <c r="G574" s="198"/>
      <c r="H574" s="198"/>
      <c r="I574" s="168"/>
    </row>
    <row r="575" spans="1:9" ht="28.5" customHeight="1">
      <c r="A575" s="274" t="s">
        <v>36</v>
      </c>
      <c r="B575" s="189">
        <f>C575*1.09</f>
        <v>8.8507999999999996</v>
      </c>
      <c r="C575" s="189">
        <v>8.1199999999999992</v>
      </c>
      <c r="D575" s="306"/>
      <c r="E575" s="54"/>
      <c r="F575" s="54"/>
      <c r="G575" s="198"/>
      <c r="H575" s="198"/>
      <c r="I575" s="168"/>
    </row>
    <row r="576" spans="1:9" ht="28.5" customHeight="1">
      <c r="A576" s="250" t="s">
        <v>23</v>
      </c>
      <c r="B576" s="198">
        <f t="shared" ref="B576:B578" si="57">C576</f>
        <v>0.18</v>
      </c>
      <c r="C576" s="198">
        <v>0.18</v>
      </c>
      <c r="D576" s="306"/>
      <c r="E576" s="54"/>
      <c r="F576" s="54"/>
      <c r="G576" s="198"/>
      <c r="H576" s="198"/>
      <c r="I576" s="168"/>
    </row>
    <row r="577" spans="1:9" ht="28.5" customHeight="1">
      <c r="A577" s="252" t="s">
        <v>62</v>
      </c>
      <c r="B577" s="197">
        <f t="shared" si="57"/>
        <v>2.7</v>
      </c>
      <c r="C577" s="197">
        <v>2.7</v>
      </c>
      <c r="D577" s="306"/>
      <c r="E577" s="197"/>
      <c r="F577" s="197"/>
      <c r="G577" s="197"/>
      <c r="H577" s="198"/>
      <c r="I577" s="168"/>
    </row>
    <row r="578" spans="1:9" ht="28.5" customHeight="1">
      <c r="A578" s="252" t="s">
        <v>63</v>
      </c>
      <c r="B578" s="197">
        <f t="shared" si="57"/>
        <v>5</v>
      </c>
      <c r="C578" s="197">
        <v>5</v>
      </c>
      <c r="D578" s="306"/>
      <c r="E578" s="51"/>
      <c r="F578" s="51"/>
      <c r="G578" s="197"/>
      <c r="H578" s="198"/>
      <c r="I578" s="168"/>
    </row>
    <row r="579" spans="1:9" ht="28.5" customHeight="1">
      <c r="A579" s="308" t="s">
        <v>64</v>
      </c>
      <c r="B579" s="51"/>
      <c r="C579" s="51">
        <f>SUM(C570:C578)</f>
        <v>99.000000000000014</v>
      </c>
      <c r="D579" s="306"/>
      <c r="E579" s="51"/>
      <c r="F579" s="51"/>
      <c r="G579" s="197"/>
      <c r="H579" s="198"/>
      <c r="I579" s="168"/>
    </row>
    <row r="580" spans="1:9" ht="28.5" customHeight="1">
      <c r="A580" s="252" t="s">
        <v>65</v>
      </c>
      <c r="B580" s="197">
        <f>C580</f>
        <v>1.5</v>
      </c>
      <c r="C580" s="197">
        <v>1.5</v>
      </c>
      <c r="D580" s="306"/>
      <c r="E580" s="51"/>
      <c r="F580" s="51"/>
      <c r="G580" s="197"/>
      <c r="H580" s="198"/>
      <c r="I580" s="168"/>
    </row>
    <row r="581" spans="1:9" ht="28.5" customHeight="1">
      <c r="A581" s="602" t="s">
        <v>66</v>
      </c>
      <c r="B581" s="603"/>
      <c r="C581" s="603"/>
      <c r="D581" s="603"/>
      <c r="E581" s="603"/>
      <c r="F581" s="603"/>
      <c r="G581" s="603"/>
      <c r="H581" s="603"/>
      <c r="I581" s="168"/>
    </row>
    <row r="582" spans="1:9" ht="28.5" customHeight="1">
      <c r="A582" s="89" t="s">
        <v>67</v>
      </c>
      <c r="B582" s="51"/>
      <c r="C582" s="51"/>
      <c r="D582" s="90">
        <v>90</v>
      </c>
      <c r="E582" s="51">
        <v>8.1333333333333293</v>
      </c>
      <c r="F582" s="51">
        <v>8.8000000000000007</v>
      </c>
      <c r="G582" s="51">
        <v>18.02</v>
      </c>
      <c r="H582" s="54">
        <v>166.777777777778</v>
      </c>
      <c r="I582" s="168"/>
    </row>
    <row r="583" spans="1:9" ht="28.5" customHeight="1">
      <c r="A583" s="252" t="s">
        <v>68</v>
      </c>
      <c r="B583" s="197">
        <f t="shared" ref="B583:B584" si="58">C583</f>
        <v>108</v>
      </c>
      <c r="C583" s="197">
        <v>108</v>
      </c>
      <c r="D583" s="90"/>
      <c r="E583" s="51"/>
      <c r="F583" s="51"/>
      <c r="G583" s="197"/>
      <c r="H583" s="198"/>
      <c r="I583" s="168"/>
    </row>
    <row r="584" spans="1:9" ht="28.5" customHeight="1">
      <c r="A584" s="252" t="s">
        <v>65</v>
      </c>
      <c r="B584" s="197">
        <f t="shared" si="58"/>
        <v>1.5</v>
      </c>
      <c r="C584" s="197">
        <v>1.5</v>
      </c>
      <c r="D584" s="90"/>
      <c r="E584" s="51"/>
      <c r="F584" s="51"/>
      <c r="G584" s="197"/>
      <c r="H584" s="198"/>
      <c r="I584" s="168"/>
    </row>
    <row r="585" spans="1:9" ht="28.5" customHeight="1">
      <c r="A585" s="134" t="s">
        <v>179</v>
      </c>
      <c r="B585" s="326"/>
      <c r="C585" s="326"/>
      <c r="D585" s="135">
        <v>150</v>
      </c>
      <c r="E585" s="135">
        <v>4.5199999999999996</v>
      </c>
      <c r="F585" s="135">
        <v>8.36</v>
      </c>
      <c r="G585" s="68">
        <v>23.56</v>
      </c>
      <c r="H585" s="68">
        <v>197.6</v>
      </c>
      <c r="I585" s="168"/>
    </row>
    <row r="586" spans="1:9" ht="28.5" customHeight="1">
      <c r="A586" s="252" t="s">
        <v>116</v>
      </c>
      <c r="B586" s="326">
        <f t="shared" ref="B586:B587" si="59">C586*1.25</f>
        <v>193.75</v>
      </c>
      <c r="C586" s="326">
        <v>155</v>
      </c>
      <c r="D586" s="135"/>
      <c r="E586" s="40"/>
      <c r="F586" s="40"/>
      <c r="G586" s="40"/>
      <c r="H586" s="40"/>
      <c r="I586" s="168"/>
    </row>
    <row r="587" spans="1:9" ht="28.5" customHeight="1">
      <c r="A587" s="248" t="s">
        <v>117</v>
      </c>
      <c r="B587" s="249">
        <f t="shared" si="59"/>
        <v>22.5</v>
      </c>
      <c r="C587" s="249">
        <v>18</v>
      </c>
      <c r="D587" s="135"/>
      <c r="E587" s="40"/>
      <c r="F587" s="40"/>
      <c r="G587" s="40"/>
      <c r="H587" s="40"/>
      <c r="I587" s="168"/>
    </row>
    <row r="588" spans="1:9" ht="28.5" customHeight="1">
      <c r="A588" s="248" t="s">
        <v>88</v>
      </c>
      <c r="B588" s="249">
        <f>C588*1.33</f>
        <v>23.94</v>
      </c>
      <c r="C588" s="249">
        <v>18</v>
      </c>
      <c r="D588" s="135"/>
      <c r="E588" s="40"/>
      <c r="F588" s="40"/>
      <c r="G588" s="40"/>
      <c r="H588" s="40"/>
      <c r="I588" s="168"/>
    </row>
    <row r="589" spans="1:9" ht="28.5" customHeight="1">
      <c r="A589" s="335" t="s">
        <v>36</v>
      </c>
      <c r="B589" s="326">
        <f>C589*1.18999999999999</f>
        <v>10.947999999999906</v>
      </c>
      <c r="C589" s="326">
        <v>9.1999999999999993</v>
      </c>
      <c r="D589" s="135"/>
      <c r="E589" s="40"/>
      <c r="F589" s="40"/>
      <c r="G589" s="40"/>
      <c r="H589" s="40"/>
      <c r="I589" s="168"/>
    </row>
    <row r="590" spans="1:9" ht="28.5" customHeight="1">
      <c r="A590" s="274" t="s">
        <v>180</v>
      </c>
      <c r="B590" s="326">
        <f t="shared" ref="B590:B593" si="60">C590</f>
        <v>2.5</v>
      </c>
      <c r="C590" s="326">
        <v>2.5</v>
      </c>
      <c r="D590" s="135"/>
      <c r="E590" s="40"/>
      <c r="F590" s="40"/>
      <c r="G590" s="40"/>
      <c r="H590" s="40"/>
      <c r="I590" s="168"/>
    </row>
    <row r="591" spans="1:9" ht="28.5" customHeight="1">
      <c r="A591" s="250" t="s">
        <v>28</v>
      </c>
      <c r="B591" s="326">
        <f t="shared" si="60"/>
        <v>12</v>
      </c>
      <c r="C591" s="326">
        <v>12</v>
      </c>
      <c r="D591" s="135"/>
      <c r="E591" s="40"/>
      <c r="F591" s="40"/>
      <c r="G591" s="40"/>
      <c r="H591" s="40"/>
      <c r="I591" s="168"/>
    </row>
    <row r="592" spans="1:9" ht="28.5" customHeight="1">
      <c r="A592" s="250" t="s">
        <v>23</v>
      </c>
      <c r="B592" s="326">
        <f t="shared" si="60"/>
        <v>0.33</v>
      </c>
      <c r="C592" s="326">
        <v>0.33</v>
      </c>
      <c r="D592" s="135"/>
      <c r="E592" s="40"/>
      <c r="F592" s="40"/>
      <c r="G592" s="40"/>
      <c r="H592" s="40"/>
      <c r="I592" s="168"/>
    </row>
    <row r="593" spans="1:9" ht="28.5" customHeight="1">
      <c r="A593" s="339" t="s">
        <v>39</v>
      </c>
      <c r="B593" s="326">
        <f t="shared" si="60"/>
        <v>8</v>
      </c>
      <c r="C593" s="326">
        <v>8</v>
      </c>
      <c r="D593" s="135"/>
      <c r="E593" s="40"/>
      <c r="F593" s="40"/>
      <c r="G593" s="40"/>
      <c r="H593" s="40"/>
      <c r="I593" s="168"/>
    </row>
    <row r="594" spans="1:9" ht="28.5" customHeight="1">
      <c r="A594" s="533" t="s">
        <v>118</v>
      </c>
      <c r="B594" s="533"/>
      <c r="C594" s="533"/>
      <c r="D594" s="137">
        <v>200</v>
      </c>
      <c r="E594" s="23">
        <v>0.27</v>
      </c>
      <c r="F594" s="23">
        <v>0.09</v>
      </c>
      <c r="G594" s="23">
        <v>0.2</v>
      </c>
      <c r="H594" s="23">
        <v>24.14</v>
      </c>
      <c r="I594" s="168"/>
    </row>
    <row r="595" spans="1:9" ht="28.5" customHeight="1">
      <c r="A595" s="284" t="s">
        <v>93</v>
      </c>
      <c r="B595" s="285">
        <f>C595</f>
        <v>1</v>
      </c>
      <c r="C595" s="285">
        <v>1</v>
      </c>
      <c r="D595" s="340"/>
      <c r="E595" s="281"/>
      <c r="F595" s="281"/>
      <c r="G595" s="281"/>
      <c r="H595" s="281"/>
      <c r="I595" s="168"/>
    </row>
    <row r="596" spans="1:9" ht="28.5" customHeight="1">
      <c r="A596" s="284" t="s">
        <v>28</v>
      </c>
      <c r="B596" s="285">
        <f>C596</f>
        <v>210</v>
      </c>
      <c r="C596" s="285">
        <v>210</v>
      </c>
      <c r="D596" s="340"/>
      <c r="E596" s="281"/>
      <c r="F596" s="281"/>
      <c r="G596" s="281"/>
      <c r="H596" s="281"/>
      <c r="I596" s="168"/>
    </row>
    <row r="597" spans="1:9" ht="28.5" customHeight="1">
      <c r="A597" s="341" t="s">
        <v>119</v>
      </c>
      <c r="B597" s="342">
        <f>C597</f>
        <v>5</v>
      </c>
      <c r="C597" s="342">
        <v>5</v>
      </c>
      <c r="D597" s="343"/>
      <c r="E597" s="344"/>
      <c r="F597" s="344"/>
      <c r="G597" s="344"/>
      <c r="H597" s="344"/>
      <c r="I597" s="168"/>
    </row>
    <row r="598" spans="1:9" ht="28.5" customHeight="1">
      <c r="A598" s="503"/>
      <c r="B598" s="504"/>
      <c r="C598" s="505"/>
      <c r="D598" s="103"/>
      <c r="E598" s="116"/>
      <c r="F598" s="57"/>
      <c r="G598" s="116"/>
      <c r="H598" s="58"/>
      <c r="I598" s="168"/>
    </row>
    <row r="599" spans="1:9" ht="28.5" customHeight="1">
      <c r="A599" s="575" t="s">
        <v>95</v>
      </c>
      <c r="B599" s="575"/>
      <c r="C599" s="575"/>
      <c r="D599" s="120" t="s">
        <v>96</v>
      </c>
      <c r="E599" s="57">
        <v>2.2400000000000002</v>
      </c>
      <c r="F599" s="68">
        <v>0.44</v>
      </c>
      <c r="G599" s="68">
        <v>23.16</v>
      </c>
      <c r="H599" s="61">
        <v>55.25</v>
      </c>
      <c r="I599" s="168"/>
    </row>
    <row r="600" spans="1:9" ht="28.5" customHeight="1">
      <c r="A600" s="506" t="s">
        <v>29</v>
      </c>
      <c r="B600" s="506"/>
      <c r="C600" s="506"/>
      <c r="D600" s="71">
        <f>D599+D598+D594+D585+D569+260</f>
        <v>740</v>
      </c>
      <c r="E600" s="70">
        <f>E599+E598+E594+E585+E569+E566</f>
        <v>16.643333333333327</v>
      </c>
      <c r="F600" s="70">
        <f>F599+F598+F594+F585+F569+F566</f>
        <v>23.86</v>
      </c>
      <c r="G600" s="70">
        <f>G599+G598+G594+G585+G569+G566</f>
        <v>74.069999999999993</v>
      </c>
      <c r="H600" s="70">
        <f>H599+H598+H594+H585+H569+H566</f>
        <v>516.76777777777806</v>
      </c>
      <c r="I600" s="168"/>
    </row>
    <row r="601" spans="1:9" ht="28.5" customHeight="1">
      <c r="A601" s="507" t="s">
        <v>53</v>
      </c>
      <c r="B601" s="508"/>
      <c r="C601" s="509"/>
      <c r="D601" s="83">
        <f>D600+D564</f>
        <v>1280</v>
      </c>
      <c r="E601" s="84">
        <f>E600+E564</f>
        <v>32.413333333333327</v>
      </c>
      <c r="F601" s="84">
        <f>F600+F564</f>
        <v>39.53</v>
      </c>
      <c r="G601" s="84">
        <f>G600+G564</f>
        <v>152.10999999999999</v>
      </c>
      <c r="H601" s="84">
        <f>H600+H564</f>
        <v>964.19777777777801</v>
      </c>
      <c r="I601" s="168"/>
    </row>
    <row r="602" spans="1:9" ht="28.5" customHeight="1">
      <c r="A602" s="411" t="s">
        <v>181</v>
      </c>
      <c r="B602" s="412"/>
      <c r="C602" s="412"/>
      <c r="D602" s="412"/>
      <c r="E602" s="413">
        <f>E601+E542+E488+E427+E369</f>
        <v>179.96985507246373</v>
      </c>
      <c r="F602" s="413">
        <f>F601+F542+F488+F427+F369</f>
        <v>196.98946859903387</v>
      </c>
      <c r="G602" s="413">
        <f>G601+G542+G488+G427+G369</f>
        <v>689.76202898550719</v>
      </c>
      <c r="H602" s="414">
        <f>H601+H542+H488+H427+H369</f>
        <v>4663.561111111112</v>
      </c>
      <c r="I602" s="168"/>
    </row>
    <row r="603" spans="1:9" ht="28.5" customHeight="1">
      <c r="A603" s="415" t="s">
        <v>182</v>
      </c>
      <c r="B603" s="416"/>
      <c r="C603" s="416"/>
      <c r="D603" s="416"/>
      <c r="E603" s="417">
        <f>E602/5</f>
        <v>35.993971014492743</v>
      </c>
      <c r="F603" s="417">
        <f>F602/5</f>
        <v>39.397893719806774</v>
      </c>
      <c r="G603" s="417">
        <f>G602/5</f>
        <v>137.95240579710145</v>
      </c>
      <c r="H603" s="417">
        <f>H602/5</f>
        <v>932.71222222222241</v>
      </c>
      <c r="I603" s="168"/>
    </row>
    <row r="604" spans="1:9" ht="28.5" customHeight="1">
      <c r="A604" s="107"/>
      <c r="B604" s="108"/>
      <c r="C604" s="108"/>
      <c r="D604" s="108"/>
      <c r="E604" s="108"/>
      <c r="F604" s="108" t="s">
        <v>183</v>
      </c>
      <c r="G604" s="108"/>
      <c r="H604" s="108"/>
      <c r="I604" s="168"/>
    </row>
    <row r="605" spans="1:9" ht="28.5" customHeight="1">
      <c r="A605" s="517" t="s">
        <v>3</v>
      </c>
      <c r="B605" s="536" t="s">
        <v>4</v>
      </c>
      <c r="C605" s="536" t="s">
        <v>5</v>
      </c>
      <c r="D605" s="517" t="s">
        <v>6</v>
      </c>
      <c r="E605" s="517"/>
      <c r="F605" s="517"/>
      <c r="G605" s="517"/>
      <c r="H605" s="517"/>
      <c r="I605" s="168"/>
    </row>
    <row r="606" spans="1:9" ht="28.5" customHeight="1">
      <c r="A606" s="517"/>
      <c r="B606" s="536"/>
      <c r="C606" s="536"/>
      <c r="D606" s="537" t="s">
        <v>7</v>
      </c>
      <c r="E606" s="517" t="s">
        <v>8</v>
      </c>
      <c r="F606" s="517" t="s">
        <v>9</v>
      </c>
      <c r="G606" s="517" t="s">
        <v>10</v>
      </c>
      <c r="H606" s="538" t="s">
        <v>11</v>
      </c>
      <c r="I606" s="168"/>
    </row>
    <row r="607" spans="1:9" ht="28.5" customHeight="1">
      <c r="A607" s="517"/>
      <c r="B607" s="536"/>
      <c r="C607" s="536"/>
      <c r="D607" s="537"/>
      <c r="E607" s="517"/>
      <c r="F607" s="517"/>
      <c r="G607" s="517"/>
      <c r="H607" s="538"/>
      <c r="I607" s="168"/>
    </row>
    <row r="608" spans="1:9" ht="28.5" customHeight="1">
      <c r="A608" s="526" t="s">
        <v>12</v>
      </c>
      <c r="B608" s="527"/>
      <c r="C608" s="527"/>
      <c r="D608" s="527"/>
      <c r="E608" s="527"/>
      <c r="F608" s="527"/>
      <c r="G608" s="527"/>
      <c r="H608" s="527"/>
      <c r="I608" s="168"/>
    </row>
    <row r="609" spans="1:9" ht="28.5" customHeight="1">
      <c r="A609" s="595" t="s">
        <v>17</v>
      </c>
      <c r="B609" s="596"/>
      <c r="C609" s="597"/>
      <c r="D609" s="56" t="s">
        <v>18</v>
      </c>
      <c r="E609" s="61">
        <v>2.64</v>
      </c>
      <c r="F609" s="61">
        <v>5.0599999999999996</v>
      </c>
      <c r="G609" s="61">
        <v>20.29</v>
      </c>
      <c r="H609" s="61">
        <v>161</v>
      </c>
      <c r="I609" s="168"/>
    </row>
    <row r="610" spans="1:9" ht="28.5" customHeight="1">
      <c r="A610" s="246" t="s">
        <v>19</v>
      </c>
      <c r="B610" s="243">
        <f t="shared" ref="B610:B615" si="61">C610</f>
        <v>24</v>
      </c>
      <c r="C610" s="243">
        <v>24</v>
      </c>
      <c r="D610" s="247"/>
      <c r="E610" s="247"/>
      <c r="F610" s="247"/>
      <c r="G610" s="247"/>
      <c r="H610" s="247"/>
      <c r="I610" s="168"/>
    </row>
    <row r="611" spans="1:9" ht="28.5" customHeight="1">
      <c r="A611" s="246" t="s">
        <v>20</v>
      </c>
      <c r="B611" s="243">
        <f t="shared" si="61"/>
        <v>23</v>
      </c>
      <c r="C611" s="243">
        <v>23</v>
      </c>
      <c r="D611" s="247"/>
      <c r="E611" s="247"/>
      <c r="F611" s="247"/>
      <c r="G611" s="247"/>
      <c r="H611" s="247"/>
      <c r="I611" s="168"/>
    </row>
    <row r="612" spans="1:9" ht="28.5" customHeight="1">
      <c r="A612" s="248" t="s">
        <v>21</v>
      </c>
      <c r="B612" s="243">
        <f t="shared" si="61"/>
        <v>89</v>
      </c>
      <c r="C612" s="249">
        <v>89</v>
      </c>
      <c r="D612" s="247"/>
      <c r="E612" s="247"/>
      <c r="F612" s="247"/>
      <c r="G612" s="247"/>
      <c r="H612" s="247"/>
      <c r="I612" s="168"/>
    </row>
    <row r="613" spans="1:9" ht="28.5" customHeight="1">
      <c r="A613" s="250" t="s">
        <v>22</v>
      </c>
      <c r="B613" s="243">
        <f t="shared" si="61"/>
        <v>98</v>
      </c>
      <c r="C613" s="249">
        <v>98</v>
      </c>
      <c r="D613" s="247"/>
      <c r="E613" s="247"/>
      <c r="F613" s="247"/>
      <c r="G613" s="247"/>
      <c r="H613" s="247"/>
      <c r="I613" s="168"/>
    </row>
    <row r="614" spans="1:9" ht="28.5" customHeight="1">
      <c r="A614" s="250" t="s">
        <v>23</v>
      </c>
      <c r="B614" s="243">
        <f t="shared" si="61"/>
        <v>0.28999999999999998</v>
      </c>
      <c r="C614" s="249">
        <v>0.28999999999999998</v>
      </c>
      <c r="D614" s="247"/>
      <c r="E614" s="247"/>
      <c r="F614" s="247"/>
      <c r="G614" s="247"/>
      <c r="H614" s="247"/>
      <c r="I614" s="168"/>
    </row>
    <row r="615" spans="1:9" ht="28.5" customHeight="1">
      <c r="A615" s="251" t="s">
        <v>16</v>
      </c>
      <c r="B615" s="243">
        <f t="shared" si="61"/>
        <v>2.5</v>
      </c>
      <c r="C615" s="243">
        <v>2.5</v>
      </c>
      <c r="D615" s="247"/>
      <c r="E615" s="247"/>
      <c r="F615" s="247"/>
      <c r="G615" s="247"/>
      <c r="H615" s="247"/>
      <c r="I615" s="168"/>
    </row>
    <row r="616" spans="1:9" ht="28.5" customHeight="1">
      <c r="A616" s="594" t="s">
        <v>110</v>
      </c>
      <c r="B616" s="594"/>
      <c r="C616" s="594"/>
      <c r="D616" s="176" t="s">
        <v>111</v>
      </c>
      <c r="E616" s="58">
        <v>5.92</v>
      </c>
      <c r="F616" s="58">
        <v>7.42</v>
      </c>
      <c r="G616" s="58">
        <v>11.69</v>
      </c>
      <c r="H616" s="58">
        <v>117.84</v>
      </c>
      <c r="I616" s="168"/>
    </row>
    <row r="617" spans="1:9" ht="28.5" customHeight="1">
      <c r="A617" s="242" t="s">
        <v>15</v>
      </c>
      <c r="B617" s="189">
        <f t="shared" ref="B617:B618" si="62">C617</f>
        <v>20</v>
      </c>
      <c r="C617" s="189">
        <v>20</v>
      </c>
      <c r="D617" s="301"/>
      <c r="E617" s="333"/>
      <c r="F617" s="333"/>
      <c r="G617" s="333"/>
      <c r="H617" s="334"/>
      <c r="I617" s="168"/>
    </row>
    <row r="618" spans="1:9" ht="28.5" customHeight="1">
      <c r="A618" s="335" t="s">
        <v>16</v>
      </c>
      <c r="B618" s="189">
        <f t="shared" si="62"/>
        <v>5</v>
      </c>
      <c r="C618" s="189">
        <v>5</v>
      </c>
      <c r="D618" s="301"/>
      <c r="E618" s="333"/>
      <c r="F618" s="333"/>
      <c r="G618" s="333"/>
      <c r="H618" s="334"/>
      <c r="I618" s="168"/>
    </row>
    <row r="619" spans="1:9" ht="28.5" customHeight="1">
      <c r="A619" s="335" t="s">
        <v>112</v>
      </c>
      <c r="B619" s="189">
        <f>C619*1.01</f>
        <v>10.1</v>
      </c>
      <c r="C619" s="189">
        <v>10</v>
      </c>
      <c r="D619" s="301"/>
      <c r="E619" s="333"/>
      <c r="F619" s="333"/>
      <c r="G619" s="333"/>
      <c r="H619" s="334"/>
      <c r="I619" s="168"/>
    </row>
    <row r="620" spans="1:9" ht="28.5" customHeight="1">
      <c r="A620" s="598" t="s">
        <v>184</v>
      </c>
      <c r="B620" s="598"/>
      <c r="C620" s="598"/>
      <c r="D620" s="64" t="s">
        <v>185</v>
      </c>
      <c r="E620" s="61">
        <v>0.01</v>
      </c>
      <c r="F620" s="61">
        <v>0</v>
      </c>
      <c r="G620" s="61">
        <v>4.9800000000000004</v>
      </c>
      <c r="H620" s="61">
        <v>20.98</v>
      </c>
      <c r="I620" s="168"/>
    </row>
    <row r="621" spans="1:9" ht="28.5" customHeight="1">
      <c r="A621" s="252" t="s">
        <v>27</v>
      </c>
      <c r="B621" s="197">
        <v>0.5</v>
      </c>
      <c r="C621" s="197">
        <v>1</v>
      </c>
      <c r="D621" s="253"/>
      <c r="E621" s="197"/>
      <c r="F621" s="197"/>
      <c r="G621" s="197"/>
      <c r="H621" s="198"/>
      <c r="I621" s="168"/>
    </row>
    <row r="622" spans="1:9" ht="28.5" customHeight="1">
      <c r="A622" s="252" t="s">
        <v>40</v>
      </c>
      <c r="B622" s="197">
        <f>C622*1.13999999999999</f>
        <v>3.4199999999999697</v>
      </c>
      <c r="C622" s="197">
        <v>3</v>
      </c>
      <c r="D622" s="253"/>
      <c r="E622" s="197"/>
      <c r="F622" s="197"/>
      <c r="G622" s="197"/>
      <c r="H622" s="198"/>
      <c r="I622" s="168"/>
    </row>
    <row r="623" spans="1:9" ht="28.5" customHeight="1">
      <c r="A623" s="252" t="s">
        <v>28</v>
      </c>
      <c r="B623" s="197">
        <f t="shared" ref="B623" si="63">C623</f>
        <v>200</v>
      </c>
      <c r="C623" s="197">
        <v>200</v>
      </c>
      <c r="D623" s="253"/>
      <c r="E623" s="197"/>
      <c r="F623" s="197"/>
      <c r="G623" s="197"/>
      <c r="H623" s="198"/>
      <c r="I623" s="168"/>
    </row>
    <row r="624" spans="1:9" ht="28.5" customHeight="1">
      <c r="A624" s="575" t="s">
        <v>95</v>
      </c>
      <c r="B624" s="575"/>
      <c r="C624" s="575"/>
      <c r="D624" s="120" t="s">
        <v>153</v>
      </c>
      <c r="E624" s="57" t="s">
        <v>186</v>
      </c>
      <c r="F624" s="68">
        <v>0.22</v>
      </c>
      <c r="G624" s="68">
        <v>11.58</v>
      </c>
      <c r="H624" s="61">
        <v>27.62</v>
      </c>
      <c r="I624" s="168"/>
    </row>
    <row r="625" spans="1:9" ht="28.5" customHeight="1">
      <c r="A625" s="550" t="s">
        <v>29</v>
      </c>
      <c r="B625" s="551"/>
      <c r="C625" s="551"/>
      <c r="D625" s="152">
        <v>570</v>
      </c>
      <c r="E625" s="121">
        <f>SUM(E609:E624)</f>
        <v>8.57</v>
      </c>
      <c r="F625" s="121">
        <f>SUM(F609:F624)</f>
        <v>12.700000000000001</v>
      </c>
      <c r="G625" s="121">
        <f>SUM(G609:G624)</f>
        <v>48.539999999999992</v>
      </c>
      <c r="H625" s="121">
        <f>SUM(H609:H624)</f>
        <v>327.44000000000005</v>
      </c>
      <c r="I625" s="168"/>
    </row>
    <row r="626" spans="1:9" ht="28.5" customHeight="1">
      <c r="A626" s="526" t="s">
        <v>30</v>
      </c>
      <c r="B626" s="527"/>
      <c r="C626" s="527"/>
      <c r="D626" s="527"/>
      <c r="E626" s="527"/>
      <c r="F626" s="527"/>
      <c r="G626" s="527"/>
      <c r="H626" s="527"/>
      <c r="I626" s="168"/>
    </row>
    <row r="627" spans="1:9" ht="28.5" customHeight="1">
      <c r="A627" s="86" t="s">
        <v>55</v>
      </c>
      <c r="B627" s="304"/>
      <c r="C627" s="58"/>
      <c r="D627" s="87">
        <v>60</v>
      </c>
      <c r="E627" s="58">
        <v>1.17</v>
      </c>
      <c r="F627" s="58">
        <v>0.17</v>
      </c>
      <c r="G627" s="58">
        <v>4.5</v>
      </c>
      <c r="H627" s="58">
        <v>23.83</v>
      </c>
      <c r="I627" s="168"/>
    </row>
    <row r="628" spans="1:9" ht="28.5" customHeight="1">
      <c r="A628" s="248" t="s">
        <v>56</v>
      </c>
      <c r="B628" s="190">
        <f>C628*1.05</f>
        <v>63</v>
      </c>
      <c r="C628" s="190">
        <v>60</v>
      </c>
      <c r="D628" s="61"/>
      <c r="E628" s="190"/>
      <c r="F628" s="190"/>
      <c r="G628" s="190"/>
      <c r="H628" s="190"/>
      <c r="I628" s="168"/>
    </row>
    <row r="629" spans="1:9" ht="28.5" customHeight="1">
      <c r="A629" s="96" t="s">
        <v>73</v>
      </c>
      <c r="B629" s="312"/>
      <c r="C629" s="312"/>
      <c r="D629" s="97">
        <v>90</v>
      </c>
      <c r="E629" s="98">
        <v>13.43</v>
      </c>
      <c r="F629" s="98">
        <v>13.06</v>
      </c>
      <c r="G629" s="98">
        <v>19.510000000000002</v>
      </c>
      <c r="H629" s="98">
        <v>279.29000000000002</v>
      </c>
      <c r="I629" s="168"/>
    </row>
    <row r="630" spans="1:9" ht="28.5" customHeight="1">
      <c r="A630" s="267" t="s">
        <v>74</v>
      </c>
      <c r="B630" s="268">
        <f>C630*1.1</f>
        <v>55.000000000000007</v>
      </c>
      <c r="C630" s="268">
        <f>C631*1.25</f>
        <v>50</v>
      </c>
      <c r="D630" s="313"/>
      <c r="E630" s="227"/>
      <c r="F630" s="227"/>
      <c r="G630" s="227"/>
      <c r="H630" s="227"/>
      <c r="I630" s="168"/>
    </row>
    <row r="631" spans="1:9" ht="28.5" customHeight="1">
      <c r="A631" s="314" t="s">
        <v>42</v>
      </c>
      <c r="B631" s="227"/>
      <c r="C631" s="222">
        <v>40</v>
      </c>
      <c r="D631" s="313"/>
      <c r="E631" s="227"/>
      <c r="F631" s="227"/>
      <c r="G631" s="227"/>
      <c r="H631" s="227"/>
      <c r="I631" s="168"/>
    </row>
    <row r="632" spans="1:9" ht="28.5" customHeight="1">
      <c r="A632" s="284" t="s">
        <v>76</v>
      </c>
      <c r="B632" s="285">
        <f>C632</f>
        <v>5</v>
      </c>
      <c r="C632" s="285">
        <v>5</v>
      </c>
      <c r="D632" s="313"/>
      <c r="E632" s="227"/>
      <c r="F632" s="227"/>
      <c r="G632" s="227"/>
      <c r="H632" s="227"/>
      <c r="I632" s="168"/>
    </row>
    <row r="633" spans="1:9" ht="28.5" customHeight="1">
      <c r="A633" s="277" t="s">
        <v>36</v>
      </c>
      <c r="B633" s="254">
        <f>C633*1.18999999999999</f>
        <v>9.5199999999999196</v>
      </c>
      <c r="C633" s="254">
        <v>8</v>
      </c>
      <c r="D633" s="313"/>
      <c r="E633" s="222"/>
      <c r="F633" s="222"/>
      <c r="G633" s="222"/>
      <c r="H633" s="227"/>
      <c r="I633" s="168"/>
    </row>
    <row r="634" spans="1:9" ht="28.5" customHeight="1">
      <c r="A634" s="284" t="s">
        <v>77</v>
      </c>
      <c r="B634" s="254">
        <f t="shared" ref="B634:B646" si="64">C634</f>
        <v>2</v>
      </c>
      <c r="C634" s="254">
        <v>2</v>
      </c>
      <c r="D634" s="313"/>
      <c r="E634" s="227"/>
      <c r="F634" s="227"/>
      <c r="G634" s="227"/>
      <c r="H634" s="227"/>
      <c r="I634" s="168"/>
    </row>
    <row r="635" spans="1:9" ht="28.5" customHeight="1">
      <c r="A635" s="277" t="s">
        <v>39</v>
      </c>
      <c r="B635" s="254">
        <f t="shared" si="64"/>
        <v>3</v>
      </c>
      <c r="C635" s="254">
        <v>3</v>
      </c>
      <c r="D635" s="313"/>
      <c r="E635" s="222"/>
      <c r="F635" s="222"/>
      <c r="G635" s="222"/>
      <c r="H635" s="227"/>
      <c r="I635" s="168"/>
    </row>
    <row r="636" spans="1:9" ht="28.5" customHeight="1">
      <c r="A636" s="277" t="s">
        <v>28</v>
      </c>
      <c r="B636" s="254">
        <f t="shared" si="64"/>
        <v>60</v>
      </c>
      <c r="C636" s="254">
        <v>60</v>
      </c>
      <c r="D636" s="313"/>
      <c r="E636" s="222"/>
      <c r="F636" s="222"/>
      <c r="G636" s="222"/>
      <c r="H636" s="227"/>
      <c r="I636" s="168"/>
    </row>
    <row r="637" spans="1:9" ht="28.5" customHeight="1">
      <c r="A637" s="250" t="s">
        <v>23</v>
      </c>
      <c r="B637" s="283">
        <f t="shared" si="64"/>
        <v>0.27</v>
      </c>
      <c r="C637" s="268">
        <v>0.27</v>
      </c>
      <c r="D637" s="313"/>
      <c r="E637" s="54"/>
      <c r="F637" s="54"/>
      <c r="G637" s="54"/>
      <c r="H637" s="54"/>
      <c r="I637" s="168"/>
    </row>
    <row r="638" spans="1:9" ht="28.5" customHeight="1">
      <c r="A638" s="524" t="s">
        <v>69</v>
      </c>
      <c r="B638" s="524"/>
      <c r="C638" s="524"/>
      <c r="D638" s="92">
        <v>150</v>
      </c>
      <c r="E638" s="57">
        <v>4.8</v>
      </c>
      <c r="F638" s="57">
        <v>6.75</v>
      </c>
      <c r="G638" s="57">
        <v>24.62</v>
      </c>
      <c r="H638" s="58">
        <v>200.46</v>
      </c>
      <c r="I638" s="168"/>
    </row>
    <row r="639" spans="1:9" ht="28.5" customHeight="1">
      <c r="A639" s="274" t="s">
        <v>70</v>
      </c>
      <c r="B639" s="189">
        <f t="shared" ref="B639:B642" si="65">C639</f>
        <v>55</v>
      </c>
      <c r="C639" s="189">
        <v>55</v>
      </c>
      <c r="D639" s="249"/>
      <c r="E639" s="189"/>
      <c r="F639" s="189"/>
      <c r="G639" s="189"/>
      <c r="H639" s="189"/>
      <c r="I639" s="168"/>
    </row>
    <row r="640" spans="1:9" ht="28.5" customHeight="1">
      <c r="A640" s="274" t="s">
        <v>28</v>
      </c>
      <c r="B640" s="189">
        <f t="shared" si="65"/>
        <v>106.67</v>
      </c>
      <c r="C640" s="189">
        <v>106.67</v>
      </c>
      <c r="D640" s="249"/>
      <c r="E640" s="189"/>
      <c r="F640" s="189"/>
      <c r="G640" s="189"/>
      <c r="H640" s="190"/>
      <c r="I640" s="168"/>
    </row>
    <row r="641" spans="1:40" ht="28.5" customHeight="1">
      <c r="A641" s="251" t="s">
        <v>39</v>
      </c>
      <c r="B641" s="189">
        <f t="shared" si="65"/>
        <v>3.67</v>
      </c>
      <c r="C641" s="189">
        <v>3.67</v>
      </c>
      <c r="D641" s="249"/>
      <c r="E641" s="189"/>
      <c r="F641" s="189"/>
      <c r="G641" s="189"/>
      <c r="H641" s="190"/>
      <c r="I641" s="168"/>
    </row>
    <row r="642" spans="1:40" ht="28.5" customHeight="1">
      <c r="A642" s="250" t="s">
        <v>23</v>
      </c>
      <c r="B642" s="197">
        <f t="shared" si="65"/>
        <v>0.33</v>
      </c>
      <c r="C642" s="197">
        <v>0.33</v>
      </c>
      <c r="D642" s="249"/>
      <c r="E642" s="197"/>
      <c r="F642" s="197"/>
      <c r="G642" s="197"/>
      <c r="H642" s="198"/>
      <c r="I642" s="168"/>
    </row>
    <row r="643" spans="1:40" ht="28.5" customHeight="1">
      <c r="A643" s="599" t="s">
        <v>178</v>
      </c>
      <c r="B643" s="600"/>
      <c r="C643" s="601"/>
      <c r="D643" s="196">
        <v>50</v>
      </c>
      <c r="E643" s="54">
        <v>2.17</v>
      </c>
      <c r="F643" s="54">
        <v>2.5499999999999998</v>
      </c>
      <c r="G643" s="54">
        <v>16.399999999999999</v>
      </c>
      <c r="H643" s="54">
        <v>98.25</v>
      </c>
      <c r="I643" s="168"/>
    </row>
    <row r="644" spans="1:40" ht="28.5" customHeight="1">
      <c r="A644" s="572" t="s">
        <v>187</v>
      </c>
      <c r="B644" s="573"/>
      <c r="C644" s="574"/>
      <c r="D644" s="200">
        <v>180</v>
      </c>
      <c r="E644" s="148">
        <v>0.6</v>
      </c>
      <c r="F644" s="148">
        <v>0.08</v>
      </c>
      <c r="G644" s="148">
        <v>16.52</v>
      </c>
      <c r="H644" s="149">
        <v>71.17</v>
      </c>
      <c r="I644" s="168"/>
    </row>
    <row r="645" spans="1:40" ht="28.5" customHeight="1">
      <c r="A645" s="277" t="s">
        <v>188</v>
      </c>
      <c r="B645" s="254">
        <f t="shared" si="64"/>
        <v>17</v>
      </c>
      <c r="C645" s="254">
        <v>17</v>
      </c>
      <c r="D645" s="418"/>
      <c r="E645" s="148"/>
      <c r="F645" s="148"/>
      <c r="G645" s="148"/>
      <c r="H645" s="149"/>
      <c r="I645" s="168"/>
    </row>
    <row r="646" spans="1:40" ht="28.5" customHeight="1">
      <c r="A646" s="277" t="s">
        <v>28</v>
      </c>
      <c r="B646" s="254">
        <f t="shared" si="64"/>
        <v>200</v>
      </c>
      <c r="C646" s="254">
        <v>200</v>
      </c>
      <c r="D646" s="418"/>
      <c r="E646" s="419">
        <v>2.2400000000000002</v>
      </c>
      <c r="F646" s="23">
        <v>0.44</v>
      </c>
      <c r="G646" s="138">
        <v>23.16</v>
      </c>
      <c r="H646" s="158">
        <v>55.25</v>
      </c>
      <c r="I646" s="168"/>
    </row>
    <row r="647" spans="1:40" ht="28.5" customHeight="1">
      <c r="A647" s="575" t="s">
        <v>95</v>
      </c>
      <c r="B647" s="575"/>
      <c r="C647" s="575"/>
      <c r="D647" s="120" t="s">
        <v>96</v>
      </c>
      <c r="E647" s="57">
        <v>2.8</v>
      </c>
      <c r="F647" s="68">
        <v>0.55000000000000004</v>
      </c>
      <c r="G647" s="68">
        <v>28.95</v>
      </c>
      <c r="H647" s="61">
        <v>69.06</v>
      </c>
      <c r="I647" s="168"/>
    </row>
    <row r="648" spans="1:40" ht="28.5" customHeight="1">
      <c r="A648" s="506" t="s">
        <v>29</v>
      </c>
      <c r="B648" s="506"/>
      <c r="C648" s="506"/>
      <c r="D648" s="71"/>
      <c r="E648" s="70">
        <f>SUM(E627:E647)</f>
        <v>27.210000000000004</v>
      </c>
      <c r="F648" s="70">
        <f>SUM(F627:F647)</f>
        <v>23.6</v>
      </c>
      <c r="G648" s="70">
        <f>SUM(G627:G647)</f>
        <v>133.66</v>
      </c>
      <c r="H648" s="70">
        <f>SUM(H627:H647)</f>
        <v>797.31</v>
      </c>
      <c r="I648" s="168"/>
    </row>
    <row r="649" spans="1:40" ht="28.5" customHeight="1">
      <c r="A649" s="507" t="s">
        <v>53</v>
      </c>
      <c r="B649" s="508"/>
      <c r="C649" s="509"/>
      <c r="D649" s="83"/>
      <c r="E649" s="84">
        <f>E648+E625</f>
        <v>35.78</v>
      </c>
      <c r="F649" s="84">
        <f>F648+F625</f>
        <v>36.300000000000004</v>
      </c>
      <c r="G649" s="84">
        <f>G648+G625</f>
        <v>182.2</v>
      </c>
      <c r="H649" s="84">
        <f>H648+H625</f>
        <v>1124.75</v>
      </c>
      <c r="I649" s="168"/>
    </row>
    <row r="650" spans="1:40" ht="28.5" customHeight="1">
      <c r="A650" s="539" t="s">
        <v>189</v>
      </c>
      <c r="B650" s="540"/>
      <c r="C650" s="540"/>
      <c r="D650" s="540"/>
      <c r="E650" s="540"/>
      <c r="F650" s="540"/>
      <c r="G650" s="540"/>
      <c r="H650" s="540"/>
      <c r="I650" s="201"/>
    </row>
    <row r="651" spans="1:40" ht="28.5" customHeight="1">
      <c r="A651" s="517" t="s">
        <v>3</v>
      </c>
      <c r="B651" s="536" t="s">
        <v>4</v>
      </c>
      <c r="C651" s="536" t="s">
        <v>5</v>
      </c>
      <c r="D651" s="517" t="s">
        <v>6</v>
      </c>
      <c r="E651" s="517"/>
      <c r="F651" s="517"/>
      <c r="G651" s="517"/>
      <c r="H651" s="517"/>
      <c r="I651" s="202"/>
    </row>
    <row r="652" spans="1:40" ht="28.5" customHeight="1">
      <c r="A652" s="517"/>
      <c r="B652" s="536"/>
      <c r="C652" s="536"/>
      <c r="D652" s="537" t="s">
        <v>7</v>
      </c>
      <c r="E652" s="517" t="s">
        <v>8</v>
      </c>
      <c r="F652" s="517" t="s">
        <v>9</v>
      </c>
      <c r="G652" s="517" t="s">
        <v>10</v>
      </c>
      <c r="H652" s="538" t="s">
        <v>11</v>
      </c>
      <c r="I652" s="202"/>
    </row>
    <row r="653" spans="1:40" s="38" customFormat="1" ht="28.5" customHeight="1">
      <c r="A653" s="517"/>
      <c r="B653" s="536"/>
      <c r="C653" s="536"/>
      <c r="D653" s="537"/>
      <c r="E653" s="517"/>
      <c r="F653" s="517"/>
      <c r="G653" s="517"/>
      <c r="H653" s="538"/>
      <c r="I653" s="202"/>
      <c r="J653" s="144"/>
      <c r="K653" s="144"/>
      <c r="L653" s="144"/>
      <c r="M653" s="144"/>
      <c r="N653" s="144"/>
      <c r="O653" s="144"/>
      <c r="P653" s="144"/>
      <c r="Q653" s="144"/>
      <c r="R653" s="144"/>
      <c r="S653" s="144"/>
      <c r="T653" s="144"/>
      <c r="U653" s="144"/>
      <c r="V653" s="144"/>
      <c r="W653" s="144"/>
      <c r="X653" s="144"/>
      <c r="Y653" s="144"/>
      <c r="Z653" s="144"/>
      <c r="AA653" s="144"/>
      <c r="AB653" s="144"/>
      <c r="AC653" s="144"/>
      <c r="AD653" s="144"/>
      <c r="AE653" s="144"/>
      <c r="AF653" s="144"/>
      <c r="AG653" s="144"/>
      <c r="AH653" s="144"/>
      <c r="AI653" s="144"/>
      <c r="AJ653" s="144"/>
      <c r="AK653" s="144"/>
      <c r="AL653" s="144"/>
      <c r="AM653" s="144"/>
      <c r="AN653" s="144"/>
    </row>
    <row r="654" spans="1:40" s="38" customFormat="1" ht="28.5" customHeight="1">
      <c r="A654" s="526" t="s">
        <v>12</v>
      </c>
      <c r="B654" s="527"/>
      <c r="C654" s="527"/>
      <c r="D654" s="527"/>
      <c r="E654" s="527"/>
      <c r="F654" s="527"/>
      <c r="G654" s="527"/>
      <c r="H654" s="527"/>
      <c r="I654" s="202"/>
      <c r="J654" s="144"/>
      <c r="K654" s="144"/>
      <c r="L654" s="144"/>
      <c r="M654" s="144"/>
      <c r="N654" s="144"/>
      <c r="O654" s="144"/>
      <c r="P654" s="144"/>
      <c r="Q654" s="144"/>
      <c r="R654" s="144"/>
      <c r="S654" s="144"/>
      <c r="T654" s="144"/>
      <c r="U654" s="144"/>
      <c r="V654" s="144"/>
      <c r="W654" s="144"/>
      <c r="X654" s="144"/>
      <c r="Y654" s="144"/>
      <c r="Z654" s="144"/>
      <c r="AA654" s="144"/>
      <c r="AB654" s="144"/>
      <c r="AC654" s="144"/>
      <c r="AD654" s="144"/>
      <c r="AE654" s="144"/>
      <c r="AF654" s="144"/>
      <c r="AG654" s="144"/>
      <c r="AH654" s="144"/>
      <c r="AI654" s="144"/>
      <c r="AJ654" s="144"/>
      <c r="AK654" s="144"/>
      <c r="AL654" s="144"/>
      <c r="AM654" s="144"/>
      <c r="AN654" s="144"/>
    </row>
    <row r="655" spans="1:40" s="38" customFormat="1" ht="28.5" customHeight="1">
      <c r="A655" s="591" t="s">
        <v>190</v>
      </c>
      <c r="B655" s="592"/>
      <c r="C655" s="593"/>
      <c r="D655" s="154">
        <v>200</v>
      </c>
      <c r="E655" s="23">
        <v>7.22</v>
      </c>
      <c r="F655" s="23">
        <v>8.4499999999999993</v>
      </c>
      <c r="G655" s="23">
        <v>28.13</v>
      </c>
      <c r="H655" s="155">
        <v>220.63</v>
      </c>
      <c r="I655" s="202"/>
      <c r="J655" s="144"/>
      <c r="K655" s="144"/>
      <c r="L655" s="144"/>
      <c r="M655" s="144"/>
      <c r="N655" s="144"/>
      <c r="O655" s="144"/>
      <c r="P655" s="144"/>
      <c r="Q655" s="144"/>
      <c r="R655" s="144"/>
      <c r="S655" s="144"/>
      <c r="T655" s="144"/>
      <c r="U655" s="144"/>
      <c r="V655" s="144"/>
      <c r="W655" s="144"/>
      <c r="X655" s="144"/>
      <c r="Y655" s="144"/>
      <c r="Z655" s="144"/>
      <c r="AA655" s="144"/>
      <c r="AB655" s="144"/>
      <c r="AC655" s="144"/>
      <c r="AD655" s="144"/>
      <c r="AE655" s="144"/>
      <c r="AF655" s="144"/>
      <c r="AG655" s="144"/>
      <c r="AH655" s="144"/>
      <c r="AI655" s="144"/>
      <c r="AJ655" s="144"/>
      <c r="AK655" s="144"/>
      <c r="AL655" s="144"/>
      <c r="AM655" s="144"/>
      <c r="AN655" s="144"/>
    </row>
    <row r="656" spans="1:40" s="38" customFormat="1" ht="28.5" customHeight="1">
      <c r="A656" s="280" t="s">
        <v>32</v>
      </c>
      <c r="B656" s="288">
        <f>C656*1.45</f>
        <v>23.5625</v>
      </c>
      <c r="C656" s="288">
        <f>C657*1.25</f>
        <v>16.25</v>
      </c>
      <c r="D656" s="354"/>
      <c r="E656" s="270"/>
      <c r="F656" s="270"/>
      <c r="G656" s="270"/>
      <c r="H656" s="270"/>
      <c r="I656" s="202"/>
      <c r="J656" s="144"/>
      <c r="K656" s="144"/>
      <c r="L656" s="144"/>
      <c r="M656" s="144"/>
      <c r="N656" s="144"/>
      <c r="O656" s="144"/>
      <c r="P656" s="144"/>
      <c r="Q656" s="144"/>
      <c r="R656" s="144"/>
      <c r="S656" s="144"/>
      <c r="T656" s="144"/>
      <c r="U656" s="144"/>
      <c r="V656" s="144"/>
      <c r="W656" s="144"/>
      <c r="X656" s="144"/>
      <c r="Y656" s="144"/>
      <c r="Z656" s="144"/>
      <c r="AA656" s="144"/>
      <c r="AB656" s="144"/>
      <c r="AC656" s="144"/>
      <c r="AD656" s="144"/>
      <c r="AE656" s="144"/>
      <c r="AF656" s="144"/>
      <c r="AG656" s="144"/>
      <c r="AH656" s="144"/>
      <c r="AI656" s="144"/>
      <c r="AJ656" s="144"/>
      <c r="AK656" s="144"/>
      <c r="AL656" s="144"/>
      <c r="AM656" s="144"/>
      <c r="AN656" s="144"/>
    </row>
    <row r="657" spans="1:40" s="38" customFormat="1" ht="28.5" customHeight="1">
      <c r="A657" s="355" t="s">
        <v>33</v>
      </c>
      <c r="B657" s="19"/>
      <c r="C657" s="356">
        <v>13</v>
      </c>
      <c r="D657" s="354"/>
      <c r="E657" s="270"/>
      <c r="F657" s="270"/>
      <c r="G657" s="270"/>
      <c r="H657" s="357"/>
      <c r="I657" s="202"/>
      <c r="J657" s="144"/>
      <c r="K657" s="144"/>
      <c r="L657" s="144"/>
      <c r="M657" s="144"/>
      <c r="N657" s="144"/>
      <c r="O657" s="144"/>
      <c r="P657" s="144"/>
      <c r="Q657" s="144"/>
      <c r="R657" s="144"/>
      <c r="S657" s="144"/>
      <c r="T657" s="144"/>
      <c r="U657" s="144"/>
      <c r="V657" s="144"/>
      <c r="W657" s="144"/>
      <c r="X657" s="144"/>
      <c r="Y657" s="144"/>
      <c r="Z657" s="144"/>
      <c r="AA657" s="144"/>
      <c r="AB657" s="144"/>
      <c r="AC657" s="144"/>
      <c r="AD657" s="144"/>
      <c r="AE657" s="144"/>
      <c r="AF657" s="144"/>
      <c r="AG657" s="144"/>
      <c r="AH657" s="144"/>
      <c r="AI657" s="144"/>
      <c r="AJ657" s="144"/>
      <c r="AK657" s="144"/>
      <c r="AL657" s="144"/>
      <c r="AM657" s="144"/>
      <c r="AN657" s="144"/>
    </row>
    <row r="658" spans="1:40" s="38" customFormat="1" ht="28.5" customHeight="1">
      <c r="A658" s="277" t="s">
        <v>135</v>
      </c>
      <c r="B658" s="254">
        <f t="shared" ref="B658:B659" si="66">C658</f>
        <v>52</v>
      </c>
      <c r="C658" s="254">
        <v>52</v>
      </c>
      <c r="D658" s="354"/>
      <c r="E658" s="270"/>
      <c r="F658" s="270"/>
      <c r="G658" s="270"/>
      <c r="H658" s="357"/>
      <c r="I658" s="202"/>
      <c r="J658" s="144"/>
      <c r="K658" s="144"/>
      <c r="L658" s="144"/>
      <c r="M658" s="144"/>
      <c r="N658" s="144"/>
      <c r="O658" s="144"/>
      <c r="P658" s="144"/>
      <c r="Q658" s="144"/>
      <c r="R658" s="144"/>
      <c r="S658" s="144"/>
      <c r="T658" s="144"/>
      <c r="U658" s="144"/>
      <c r="V658" s="144"/>
      <c r="W658" s="144"/>
      <c r="X658" s="144"/>
      <c r="Y658" s="144"/>
      <c r="Z658" s="144"/>
      <c r="AA658" s="144"/>
      <c r="AB658" s="144"/>
      <c r="AC658" s="144"/>
      <c r="AD658" s="144"/>
      <c r="AE658" s="144"/>
      <c r="AF658" s="144"/>
      <c r="AG658" s="144"/>
      <c r="AH658" s="144"/>
      <c r="AI658" s="144"/>
      <c r="AJ658" s="144"/>
      <c r="AK658" s="144"/>
      <c r="AL658" s="144"/>
      <c r="AM658" s="144"/>
      <c r="AN658" s="144"/>
    </row>
    <row r="659" spans="1:40" s="38" customFormat="1" ht="28.5" customHeight="1">
      <c r="A659" s="277" t="s">
        <v>131</v>
      </c>
      <c r="B659" s="254">
        <f t="shared" si="66"/>
        <v>4</v>
      </c>
      <c r="C659" s="254">
        <v>4</v>
      </c>
      <c r="D659" s="354"/>
      <c r="E659" s="270"/>
      <c r="F659" s="270"/>
      <c r="G659" s="270"/>
      <c r="H659" s="357"/>
      <c r="I659" s="202"/>
      <c r="J659" s="144"/>
      <c r="K659" s="144"/>
      <c r="L659" s="144"/>
      <c r="M659" s="144"/>
      <c r="N659" s="144"/>
      <c r="O659" s="144"/>
      <c r="P659" s="144"/>
      <c r="Q659" s="144"/>
      <c r="R659" s="144"/>
      <c r="S659" s="144"/>
      <c r="T659" s="144"/>
      <c r="U659" s="144"/>
      <c r="V659" s="144"/>
      <c r="W659" s="144"/>
      <c r="X659" s="144"/>
      <c r="Y659" s="144"/>
      <c r="Z659" s="144"/>
      <c r="AA659" s="144"/>
      <c r="AB659" s="144"/>
      <c r="AC659" s="144"/>
      <c r="AD659" s="144"/>
      <c r="AE659" s="144"/>
      <c r="AF659" s="144"/>
      <c r="AG659" s="144"/>
      <c r="AH659" s="144"/>
      <c r="AI659" s="144"/>
      <c r="AJ659" s="144"/>
      <c r="AK659" s="144"/>
      <c r="AL659" s="144"/>
      <c r="AM659" s="144"/>
      <c r="AN659" s="144"/>
    </row>
    <row r="660" spans="1:40" s="38" customFormat="1" ht="28.5" customHeight="1">
      <c r="A660" s="277" t="s">
        <v>36</v>
      </c>
      <c r="B660" s="254">
        <f>C660*1.18999999999999</f>
        <v>14.27999999999988</v>
      </c>
      <c r="C660" s="254">
        <v>12</v>
      </c>
      <c r="D660" s="354"/>
      <c r="E660" s="270"/>
      <c r="F660" s="270"/>
      <c r="G660" s="270"/>
      <c r="H660" s="357"/>
      <c r="I660" s="202"/>
      <c r="J660" s="144"/>
      <c r="K660" s="144"/>
      <c r="L660" s="144"/>
      <c r="M660" s="144"/>
      <c r="N660" s="144"/>
      <c r="O660" s="144"/>
      <c r="P660" s="144"/>
      <c r="Q660" s="144"/>
      <c r="R660" s="144"/>
      <c r="S660" s="144"/>
      <c r="T660" s="144"/>
      <c r="U660" s="144"/>
      <c r="V660" s="144"/>
      <c r="W660" s="144"/>
      <c r="X660" s="144"/>
      <c r="Y660" s="144"/>
      <c r="Z660" s="144"/>
      <c r="AA660" s="144"/>
      <c r="AB660" s="144"/>
      <c r="AC660" s="144"/>
      <c r="AD660" s="144"/>
      <c r="AE660" s="144"/>
      <c r="AF660" s="144"/>
      <c r="AG660" s="144"/>
      <c r="AH660" s="144"/>
      <c r="AI660" s="144"/>
      <c r="AJ660" s="144"/>
      <c r="AK660" s="144"/>
      <c r="AL660" s="144"/>
      <c r="AM660" s="144"/>
      <c r="AN660" s="144"/>
    </row>
    <row r="661" spans="1:40" s="38" customFormat="1" ht="28.5" customHeight="1">
      <c r="A661" s="277" t="s">
        <v>44</v>
      </c>
      <c r="B661" s="278">
        <f>C661*1.25</f>
        <v>21.75</v>
      </c>
      <c r="C661" s="279">
        <v>17.399999999999999</v>
      </c>
      <c r="D661" s="354"/>
      <c r="E661" s="270"/>
      <c r="F661" s="270"/>
      <c r="G661" s="270"/>
      <c r="H661" s="357"/>
      <c r="I661" s="202"/>
      <c r="J661" s="144"/>
      <c r="K661" s="144"/>
      <c r="L661" s="144"/>
      <c r="M661" s="144"/>
      <c r="N661" s="144"/>
      <c r="O661" s="144"/>
      <c r="P661" s="144"/>
      <c r="Q661" s="144"/>
      <c r="R661" s="144"/>
      <c r="S661" s="144"/>
      <c r="T661" s="144"/>
      <c r="U661" s="144"/>
      <c r="V661" s="144"/>
      <c r="W661" s="144"/>
      <c r="X661" s="144"/>
      <c r="Y661" s="144"/>
      <c r="Z661" s="144"/>
      <c r="AA661" s="144"/>
      <c r="AB661" s="144"/>
      <c r="AC661" s="144"/>
      <c r="AD661" s="144"/>
      <c r="AE661" s="144"/>
      <c r="AF661" s="144"/>
      <c r="AG661" s="144"/>
      <c r="AH661" s="144"/>
      <c r="AI661" s="144"/>
      <c r="AJ661" s="144"/>
      <c r="AK661" s="144"/>
      <c r="AL661" s="144"/>
      <c r="AM661" s="144"/>
      <c r="AN661" s="144"/>
    </row>
    <row r="662" spans="1:40" s="38" customFormat="1" ht="28.5" customHeight="1">
      <c r="A662" s="277" t="s">
        <v>45</v>
      </c>
      <c r="B662" s="254">
        <f>C662*1.33</f>
        <v>23.141999999999999</v>
      </c>
      <c r="C662" s="254">
        <v>17.399999999999999</v>
      </c>
      <c r="D662" s="354"/>
      <c r="E662" s="270"/>
      <c r="F662" s="270"/>
      <c r="G662" s="270"/>
      <c r="H662" s="357"/>
      <c r="I662" s="202"/>
      <c r="J662" s="144"/>
      <c r="K662" s="144"/>
      <c r="L662" s="144"/>
      <c r="M662" s="144"/>
      <c r="N662" s="144"/>
      <c r="O662" s="144"/>
      <c r="P662" s="144"/>
      <c r="Q662" s="144"/>
      <c r="R662" s="144"/>
      <c r="S662" s="144"/>
      <c r="T662" s="144"/>
      <c r="U662" s="144"/>
      <c r="V662" s="144"/>
      <c r="W662" s="144"/>
      <c r="X662" s="144"/>
      <c r="Y662" s="144"/>
      <c r="Z662" s="144"/>
      <c r="AA662" s="144"/>
      <c r="AB662" s="144"/>
      <c r="AC662" s="144"/>
      <c r="AD662" s="144"/>
      <c r="AE662" s="144"/>
      <c r="AF662" s="144"/>
      <c r="AG662" s="144"/>
      <c r="AH662" s="144"/>
      <c r="AI662" s="144"/>
      <c r="AJ662" s="144"/>
      <c r="AK662" s="144"/>
      <c r="AL662" s="144"/>
      <c r="AM662" s="144"/>
      <c r="AN662" s="144"/>
    </row>
    <row r="663" spans="1:40" s="38" customFormat="1" ht="28.5" customHeight="1">
      <c r="A663" s="250" t="s">
        <v>23</v>
      </c>
      <c r="B663" s="283">
        <f t="shared" ref="B663:B664" si="67">C663</f>
        <v>0.26</v>
      </c>
      <c r="C663" s="254">
        <v>0.26</v>
      </c>
      <c r="D663" s="354"/>
      <c r="E663" s="270"/>
      <c r="F663" s="270"/>
      <c r="G663" s="270"/>
      <c r="H663" s="357"/>
      <c r="I663" s="202"/>
      <c r="J663" s="144"/>
      <c r="K663" s="144"/>
      <c r="L663" s="144"/>
      <c r="M663" s="144"/>
      <c r="N663" s="144"/>
      <c r="O663" s="144"/>
      <c r="P663" s="144"/>
      <c r="Q663" s="144"/>
      <c r="R663" s="144"/>
      <c r="S663" s="144"/>
      <c r="T663" s="144"/>
      <c r="U663" s="144"/>
      <c r="V663" s="144"/>
      <c r="W663" s="144"/>
      <c r="X663" s="144"/>
      <c r="Y663" s="144"/>
      <c r="Z663" s="144"/>
      <c r="AA663" s="144"/>
      <c r="AB663" s="144"/>
      <c r="AC663" s="144"/>
      <c r="AD663" s="144"/>
      <c r="AE663" s="144"/>
      <c r="AF663" s="144"/>
      <c r="AG663" s="144"/>
      <c r="AH663" s="144"/>
      <c r="AI663" s="144"/>
      <c r="AJ663" s="144"/>
      <c r="AK663" s="144"/>
      <c r="AL663" s="144"/>
      <c r="AM663" s="144"/>
      <c r="AN663" s="144"/>
    </row>
    <row r="664" spans="1:40" s="38" customFormat="1" ht="28.5" customHeight="1">
      <c r="A664" s="277" t="s">
        <v>21</v>
      </c>
      <c r="B664" s="254">
        <f t="shared" si="67"/>
        <v>200</v>
      </c>
      <c r="C664" s="254">
        <v>200</v>
      </c>
      <c r="D664" s="354"/>
      <c r="E664" s="270"/>
      <c r="F664" s="270"/>
      <c r="G664" s="270"/>
      <c r="H664" s="357"/>
      <c r="I664" s="202"/>
      <c r="J664" s="144"/>
      <c r="K664" s="144"/>
      <c r="L664" s="144"/>
      <c r="M664" s="144"/>
      <c r="N664" s="144"/>
      <c r="O664" s="144"/>
      <c r="P664" s="144"/>
      <c r="Q664" s="144"/>
      <c r="R664" s="144"/>
      <c r="S664" s="144"/>
      <c r="T664" s="144"/>
      <c r="U664" s="144"/>
      <c r="V664" s="144"/>
      <c r="W664" s="144"/>
      <c r="X664" s="144"/>
      <c r="Y664" s="144"/>
      <c r="Z664" s="144"/>
      <c r="AA664" s="144"/>
      <c r="AB664" s="144"/>
      <c r="AC664" s="144"/>
      <c r="AD664" s="144"/>
      <c r="AE664" s="144"/>
      <c r="AF664" s="144"/>
      <c r="AG664" s="144"/>
      <c r="AH664" s="144"/>
      <c r="AI664" s="144"/>
      <c r="AJ664" s="144"/>
      <c r="AK664" s="144"/>
      <c r="AL664" s="144"/>
      <c r="AM664" s="144"/>
      <c r="AN664" s="144"/>
    </row>
    <row r="665" spans="1:40" s="38" customFormat="1" ht="28.5" customHeight="1">
      <c r="A665" s="262" t="s">
        <v>48</v>
      </c>
      <c r="B665" s="259">
        <f>C665*1.35</f>
        <v>1.4850000000000003</v>
      </c>
      <c r="C665" s="259">
        <v>1.1000000000000001</v>
      </c>
      <c r="D665" s="354"/>
      <c r="E665" s="270"/>
      <c r="F665" s="270"/>
      <c r="G665" s="270"/>
      <c r="H665" s="357"/>
      <c r="I665" s="202"/>
      <c r="J665" s="144"/>
      <c r="K665" s="144"/>
      <c r="L665" s="144"/>
      <c r="M665" s="144"/>
      <c r="N665" s="144"/>
      <c r="O665" s="144"/>
      <c r="P665" s="144"/>
      <c r="Q665" s="144"/>
      <c r="R665" s="144"/>
      <c r="S665" s="144"/>
      <c r="T665" s="144"/>
      <c r="U665" s="144"/>
      <c r="V665" s="144"/>
      <c r="W665" s="144"/>
      <c r="X665" s="144"/>
      <c r="Y665" s="144"/>
      <c r="Z665" s="144"/>
      <c r="AA665" s="144"/>
      <c r="AB665" s="144"/>
      <c r="AC665" s="144"/>
      <c r="AD665" s="144"/>
      <c r="AE665" s="144"/>
      <c r="AF665" s="144"/>
      <c r="AG665" s="144"/>
      <c r="AH665" s="144"/>
      <c r="AI665" s="144"/>
      <c r="AJ665" s="144"/>
      <c r="AK665" s="144"/>
      <c r="AL665" s="144"/>
      <c r="AM665" s="144"/>
      <c r="AN665" s="144"/>
    </row>
    <row r="666" spans="1:40" s="38" customFormat="1" ht="28.5" customHeight="1">
      <c r="A666" s="358" t="s">
        <v>136</v>
      </c>
      <c r="B666" s="198">
        <f>C666</f>
        <v>0.04</v>
      </c>
      <c r="C666" s="359">
        <v>0.04</v>
      </c>
      <c r="D666" s="354"/>
      <c r="E666" s="54"/>
      <c r="F666" s="54"/>
      <c r="G666" s="54"/>
      <c r="H666" s="256"/>
      <c r="I666" s="202"/>
      <c r="J666" s="144"/>
      <c r="K666" s="144"/>
      <c r="L666" s="144"/>
      <c r="M666" s="144"/>
      <c r="N666" s="144"/>
      <c r="O666" s="144"/>
      <c r="P666" s="144"/>
      <c r="Q666" s="144"/>
      <c r="R666" s="144"/>
      <c r="S666" s="144"/>
      <c r="T666" s="144"/>
      <c r="U666" s="144"/>
      <c r="V666" s="144"/>
      <c r="W666" s="144"/>
      <c r="X666" s="144"/>
      <c r="Y666" s="144"/>
      <c r="Z666" s="144"/>
      <c r="AA666" s="144"/>
      <c r="AB666" s="144"/>
      <c r="AC666" s="144"/>
      <c r="AD666" s="144"/>
      <c r="AE666" s="144"/>
      <c r="AF666" s="144"/>
      <c r="AG666" s="144"/>
      <c r="AH666" s="144"/>
      <c r="AI666" s="144"/>
      <c r="AJ666" s="144"/>
      <c r="AK666" s="144"/>
      <c r="AL666" s="144"/>
      <c r="AM666" s="144"/>
      <c r="AN666" s="144"/>
    </row>
    <row r="667" spans="1:40" s="38" customFormat="1" ht="28.5" customHeight="1">
      <c r="A667" s="594" t="s">
        <v>110</v>
      </c>
      <c r="B667" s="594"/>
      <c r="C667" s="594"/>
      <c r="D667" s="176" t="s">
        <v>111</v>
      </c>
      <c r="E667" s="58">
        <v>5.92</v>
      </c>
      <c r="F667" s="58">
        <v>7.42</v>
      </c>
      <c r="G667" s="58">
        <v>11.69</v>
      </c>
      <c r="H667" s="58">
        <v>117.84</v>
      </c>
      <c r="I667" s="202"/>
      <c r="J667" s="144"/>
      <c r="K667" s="144"/>
      <c r="L667" s="144"/>
      <c r="M667" s="144"/>
      <c r="N667" s="144"/>
      <c r="O667" s="144"/>
      <c r="P667" s="144"/>
      <c r="Q667" s="144"/>
      <c r="R667" s="144"/>
      <c r="S667" s="144"/>
      <c r="T667" s="144"/>
      <c r="U667" s="144"/>
      <c r="V667" s="144"/>
      <c r="W667" s="144"/>
      <c r="X667" s="144"/>
      <c r="Y667" s="144"/>
      <c r="Z667" s="144"/>
      <c r="AA667" s="144"/>
      <c r="AB667" s="144"/>
      <c r="AC667" s="144"/>
      <c r="AD667" s="144"/>
      <c r="AE667" s="144"/>
      <c r="AF667" s="144"/>
      <c r="AG667" s="144"/>
      <c r="AH667" s="144"/>
      <c r="AI667" s="144"/>
      <c r="AJ667" s="144"/>
      <c r="AK667" s="144"/>
      <c r="AL667" s="144"/>
      <c r="AM667" s="144"/>
      <c r="AN667" s="144"/>
    </row>
    <row r="668" spans="1:40" s="38" customFormat="1" ht="28.5" customHeight="1">
      <c r="A668" s="242" t="s">
        <v>15</v>
      </c>
      <c r="B668" s="189">
        <f t="shared" ref="B668:B669" si="68">C668</f>
        <v>20</v>
      </c>
      <c r="C668" s="189">
        <v>20</v>
      </c>
      <c r="D668" s="301"/>
      <c r="E668" s="333"/>
      <c r="F668" s="333"/>
      <c r="G668" s="333"/>
      <c r="H668" s="334"/>
      <c r="I668" s="202"/>
      <c r="J668" s="144"/>
      <c r="K668" s="144"/>
      <c r="L668" s="144"/>
      <c r="M668" s="144"/>
      <c r="N668" s="144"/>
      <c r="O668" s="144"/>
      <c r="P668" s="144"/>
      <c r="Q668" s="144"/>
      <c r="R668" s="144"/>
      <c r="S668" s="144"/>
      <c r="T668" s="144"/>
      <c r="U668" s="144"/>
      <c r="V668" s="144"/>
      <c r="W668" s="144"/>
      <c r="X668" s="144"/>
      <c r="Y668" s="144"/>
      <c r="Z668" s="144"/>
      <c r="AA668" s="144"/>
      <c r="AB668" s="144"/>
      <c r="AC668" s="144"/>
      <c r="AD668" s="144"/>
      <c r="AE668" s="144"/>
      <c r="AF668" s="144"/>
      <c r="AG668" s="144"/>
      <c r="AH668" s="144"/>
      <c r="AI668" s="144"/>
      <c r="AJ668" s="144"/>
      <c r="AK668" s="144"/>
      <c r="AL668" s="144"/>
      <c r="AM668" s="144"/>
      <c r="AN668" s="144"/>
    </row>
    <row r="669" spans="1:40" s="38" customFormat="1" ht="28.5" customHeight="1">
      <c r="A669" s="335" t="s">
        <v>16</v>
      </c>
      <c r="B669" s="189">
        <f t="shared" si="68"/>
        <v>5</v>
      </c>
      <c r="C669" s="189">
        <v>5</v>
      </c>
      <c r="D669" s="301"/>
      <c r="E669" s="333"/>
      <c r="F669" s="333"/>
      <c r="G669" s="333"/>
      <c r="H669" s="334"/>
      <c r="I669" s="202"/>
      <c r="J669" s="144"/>
      <c r="K669" s="144"/>
      <c r="L669" s="144"/>
      <c r="M669" s="144"/>
      <c r="N669" s="144"/>
      <c r="O669" s="144"/>
      <c r="P669" s="144"/>
      <c r="Q669" s="144"/>
      <c r="R669" s="144"/>
      <c r="S669" s="144"/>
      <c r="T669" s="144"/>
      <c r="U669" s="144"/>
      <c r="V669" s="144"/>
      <c r="W669" s="144"/>
      <c r="X669" s="144"/>
      <c r="Y669" s="144"/>
      <c r="Z669" s="144"/>
      <c r="AA669" s="144"/>
      <c r="AB669" s="144"/>
      <c r="AC669" s="144"/>
      <c r="AD669" s="144"/>
      <c r="AE669" s="144"/>
      <c r="AF669" s="144"/>
      <c r="AG669" s="144"/>
      <c r="AH669" s="144"/>
      <c r="AI669" s="144"/>
      <c r="AJ669" s="144"/>
      <c r="AK669" s="144"/>
      <c r="AL669" s="144"/>
      <c r="AM669" s="144"/>
      <c r="AN669" s="144"/>
    </row>
    <row r="670" spans="1:40" s="38" customFormat="1" ht="28.5" customHeight="1">
      <c r="A670" s="335" t="s">
        <v>112</v>
      </c>
      <c r="B670" s="189">
        <f>C670*1.01</f>
        <v>10.1</v>
      </c>
      <c r="C670" s="189">
        <v>10</v>
      </c>
      <c r="D670" s="301"/>
      <c r="E670" s="333"/>
      <c r="F670" s="333"/>
      <c r="G670" s="333"/>
      <c r="H670" s="334"/>
      <c r="I670" s="202"/>
      <c r="J670" s="144"/>
      <c r="K670" s="144"/>
      <c r="L670" s="144"/>
      <c r="M670" s="144"/>
      <c r="N670" s="144"/>
      <c r="O670" s="144"/>
      <c r="P670" s="144"/>
      <c r="Q670" s="144"/>
      <c r="R670" s="144"/>
      <c r="S670" s="144"/>
      <c r="T670" s="144"/>
      <c r="U670" s="144"/>
      <c r="V670" s="144"/>
      <c r="W670" s="144"/>
      <c r="X670" s="144"/>
      <c r="Y670" s="144"/>
      <c r="Z670" s="144"/>
      <c r="AA670" s="144"/>
      <c r="AB670" s="144"/>
      <c r="AC670" s="144"/>
      <c r="AD670" s="144"/>
      <c r="AE670" s="144"/>
      <c r="AF670" s="144"/>
      <c r="AG670" s="144"/>
      <c r="AH670" s="144"/>
      <c r="AI670" s="144"/>
      <c r="AJ670" s="144"/>
      <c r="AK670" s="144"/>
      <c r="AL670" s="144"/>
      <c r="AM670" s="144"/>
      <c r="AN670" s="144"/>
    </row>
    <row r="671" spans="1:40" s="38" customFormat="1" ht="28.5" customHeight="1">
      <c r="A671" s="587" t="s">
        <v>144</v>
      </c>
      <c r="B671" s="588"/>
      <c r="C671" s="589"/>
      <c r="D671" s="166">
        <v>200</v>
      </c>
      <c r="E671" s="61">
        <v>0.01</v>
      </c>
      <c r="F671" s="61">
        <v>0</v>
      </c>
      <c r="G671" s="61">
        <v>4.9800000000000004</v>
      </c>
      <c r="H671" s="61">
        <v>20.98</v>
      </c>
      <c r="I671" s="202"/>
      <c r="J671" s="144"/>
      <c r="K671" s="144"/>
      <c r="L671" s="144"/>
      <c r="M671" s="144"/>
      <c r="N671" s="144"/>
      <c r="O671" s="144"/>
      <c r="P671" s="144"/>
      <c r="Q671" s="144"/>
      <c r="R671" s="144"/>
      <c r="S671" s="144"/>
      <c r="T671" s="144"/>
      <c r="U671" s="144"/>
      <c r="V671" s="144"/>
      <c r="W671" s="144"/>
      <c r="X671" s="144"/>
      <c r="Y671" s="144"/>
      <c r="Z671" s="144"/>
      <c r="AA671" s="144"/>
      <c r="AB671" s="144"/>
      <c r="AC671" s="144"/>
      <c r="AD671" s="144"/>
      <c r="AE671" s="144"/>
      <c r="AF671" s="144"/>
      <c r="AG671" s="144"/>
      <c r="AH671" s="144"/>
      <c r="AI671" s="144"/>
      <c r="AJ671" s="144"/>
      <c r="AK671" s="144"/>
      <c r="AL671" s="144"/>
      <c r="AM671" s="144"/>
      <c r="AN671" s="144"/>
    </row>
    <row r="672" spans="1:40" s="38" customFormat="1" ht="28.5" customHeight="1">
      <c r="A672" s="325" t="s">
        <v>191</v>
      </c>
      <c r="B672" s="197">
        <f t="shared" ref="B672:B682" si="69">C672</f>
        <v>25</v>
      </c>
      <c r="C672" s="286">
        <v>25</v>
      </c>
      <c r="D672" s="166"/>
      <c r="E672" s="61"/>
      <c r="F672" s="61"/>
      <c r="G672" s="61"/>
      <c r="H672" s="61"/>
      <c r="I672" s="202"/>
      <c r="J672" s="144"/>
      <c r="K672" s="144"/>
      <c r="L672" s="144"/>
      <c r="M672" s="144"/>
      <c r="N672" s="144"/>
      <c r="O672" s="144"/>
      <c r="P672" s="144"/>
      <c r="Q672" s="144"/>
      <c r="R672" s="144"/>
      <c r="S672" s="144"/>
      <c r="T672" s="144"/>
      <c r="U672" s="144"/>
      <c r="V672" s="144"/>
      <c r="W672" s="144"/>
      <c r="X672" s="144"/>
      <c r="Y672" s="144"/>
      <c r="Z672" s="144"/>
      <c r="AA672" s="144"/>
      <c r="AB672" s="144"/>
      <c r="AC672" s="144"/>
      <c r="AD672" s="144"/>
      <c r="AE672" s="144"/>
      <c r="AF672" s="144"/>
      <c r="AG672" s="144"/>
      <c r="AH672" s="144"/>
      <c r="AI672" s="144"/>
      <c r="AJ672" s="144"/>
      <c r="AK672" s="144"/>
      <c r="AL672" s="144"/>
      <c r="AM672" s="144"/>
      <c r="AN672" s="144"/>
    </row>
    <row r="673" spans="1:9" ht="28.5" customHeight="1">
      <c r="A673" s="252" t="s">
        <v>146</v>
      </c>
      <c r="B673" s="197">
        <f t="shared" si="69"/>
        <v>25</v>
      </c>
      <c r="C673" s="197">
        <v>25</v>
      </c>
      <c r="D673" s="166"/>
      <c r="E673" s="61"/>
      <c r="F673" s="61"/>
      <c r="G673" s="61"/>
      <c r="H673" s="61"/>
      <c r="I673" s="182"/>
    </row>
    <row r="674" spans="1:9" ht="28.5" customHeight="1">
      <c r="A674" s="252" t="s">
        <v>147</v>
      </c>
      <c r="B674" s="197">
        <f t="shared" si="69"/>
        <v>25</v>
      </c>
      <c r="C674" s="197">
        <v>25</v>
      </c>
      <c r="D674" s="166"/>
      <c r="E674" s="61"/>
      <c r="F674" s="61"/>
      <c r="G674" s="61"/>
      <c r="H674" s="61"/>
      <c r="I674" s="182"/>
    </row>
    <row r="675" spans="1:9" ht="28.5" customHeight="1">
      <c r="A675" s="252" t="s">
        <v>192</v>
      </c>
      <c r="B675" s="197">
        <f t="shared" si="69"/>
        <v>25</v>
      </c>
      <c r="C675" s="197">
        <v>25</v>
      </c>
      <c r="D675" s="166"/>
      <c r="E675" s="61"/>
      <c r="F675" s="61"/>
      <c r="G675" s="61"/>
      <c r="H675" s="61"/>
      <c r="I675" s="182"/>
    </row>
    <row r="676" spans="1:9" ht="28.5" customHeight="1">
      <c r="A676" s="252" t="s">
        <v>28</v>
      </c>
      <c r="B676" s="197">
        <f t="shared" si="69"/>
        <v>215</v>
      </c>
      <c r="C676" s="197">
        <v>215</v>
      </c>
      <c r="D676" s="253"/>
      <c r="E676" s="197"/>
      <c r="F676" s="197"/>
      <c r="G676" s="197"/>
      <c r="H676" s="198"/>
      <c r="I676" s="182"/>
    </row>
    <row r="677" spans="1:9" ht="28.5" customHeight="1">
      <c r="A677" s="503" t="s">
        <v>95</v>
      </c>
      <c r="B677" s="504"/>
      <c r="C677" s="505"/>
      <c r="D677" s="120" t="s">
        <v>96</v>
      </c>
      <c r="E677" s="57">
        <v>1.4</v>
      </c>
      <c r="F677" s="68">
        <v>0.2</v>
      </c>
      <c r="G677" s="68">
        <v>18.8</v>
      </c>
      <c r="H677" s="61">
        <v>82.6</v>
      </c>
      <c r="I677" s="116"/>
    </row>
    <row r="678" spans="1:9" ht="28.5" customHeight="1">
      <c r="A678" s="564" t="s">
        <v>24</v>
      </c>
      <c r="B678" s="564"/>
      <c r="C678" s="564"/>
      <c r="D678" s="64" t="s">
        <v>25</v>
      </c>
      <c r="E678" s="58">
        <v>0.66</v>
      </c>
      <c r="F678" s="58">
        <v>0.38</v>
      </c>
      <c r="G678" s="58">
        <v>14.25</v>
      </c>
      <c r="H678" s="58">
        <v>85</v>
      </c>
      <c r="I678" s="150"/>
    </row>
    <row r="679" spans="1:9" ht="28.5" customHeight="1">
      <c r="A679" s="550" t="s">
        <v>29</v>
      </c>
      <c r="B679" s="551"/>
      <c r="C679" s="590"/>
      <c r="D679" s="71">
        <f>D678+D677+D741+D667+D655</f>
        <v>40876</v>
      </c>
      <c r="E679" s="70">
        <f>SUM(E655:E678)</f>
        <v>15.21</v>
      </c>
      <c r="F679" s="70">
        <f>SUM(F655:F678)</f>
        <v>16.45</v>
      </c>
      <c r="G679" s="70">
        <f>SUM(G655:G678)</f>
        <v>77.849999999999994</v>
      </c>
      <c r="H679" s="70">
        <f>SUM(H655:H678)</f>
        <v>527.05000000000007</v>
      </c>
      <c r="I679" s="168"/>
    </row>
    <row r="680" spans="1:9" ht="28.5" customHeight="1">
      <c r="A680" s="526" t="s">
        <v>30</v>
      </c>
      <c r="B680" s="527"/>
      <c r="C680" s="527"/>
      <c r="D680" s="527"/>
      <c r="E680" s="527"/>
      <c r="F680" s="527"/>
      <c r="G680" s="527"/>
      <c r="H680" s="527"/>
      <c r="I680" s="168"/>
    </row>
    <row r="681" spans="1:9" ht="28.5" customHeight="1">
      <c r="A681" s="95" t="s">
        <v>194</v>
      </c>
      <c r="B681" s="420"/>
      <c r="C681" s="421"/>
      <c r="D681" s="205">
        <v>40</v>
      </c>
      <c r="E681" s="23">
        <v>5.2</v>
      </c>
      <c r="F681" s="23">
        <v>4.8</v>
      </c>
      <c r="G681" s="23">
        <v>4.5</v>
      </c>
      <c r="H681" s="23">
        <v>62.8</v>
      </c>
      <c r="I681" s="168"/>
    </row>
    <row r="682" spans="1:9" ht="28.5" customHeight="1">
      <c r="A682" s="422" t="s">
        <v>62</v>
      </c>
      <c r="B682" s="317">
        <f t="shared" si="69"/>
        <v>40</v>
      </c>
      <c r="C682" s="421">
        <v>40</v>
      </c>
      <c r="D682" s="155"/>
      <c r="E682" s="281"/>
      <c r="F682" s="281"/>
      <c r="G682" s="281"/>
      <c r="H682" s="281"/>
      <c r="I682" s="168"/>
    </row>
    <row r="683" spans="1:9" ht="28.5" customHeight="1">
      <c r="A683" s="528" t="s">
        <v>155</v>
      </c>
      <c r="B683" s="529"/>
      <c r="C683" s="530"/>
      <c r="D683" s="178">
        <v>220</v>
      </c>
      <c r="E683" s="23">
        <v>5.32</v>
      </c>
      <c r="F683" s="23">
        <v>8.69</v>
      </c>
      <c r="G683" s="158">
        <v>13.12</v>
      </c>
      <c r="H683" s="23">
        <v>193.29</v>
      </c>
      <c r="I683" s="168"/>
    </row>
    <row r="684" spans="1:9" ht="28.5" customHeight="1">
      <c r="A684" s="280" t="s">
        <v>32</v>
      </c>
      <c r="B684" s="288">
        <f>C684*1.45</f>
        <v>23.5625</v>
      </c>
      <c r="C684" s="288">
        <f>C685*1.25</f>
        <v>16.25</v>
      </c>
      <c r="D684" s="269"/>
      <c r="E684" s="281"/>
      <c r="F684" s="281"/>
      <c r="G684" s="281"/>
      <c r="H684" s="281"/>
      <c r="I684" s="168"/>
    </row>
    <row r="685" spans="1:9" ht="28.5" customHeight="1">
      <c r="A685" s="355" t="s">
        <v>149</v>
      </c>
      <c r="B685" s="19"/>
      <c r="C685" s="356">
        <v>13</v>
      </c>
      <c r="D685" s="269"/>
      <c r="E685" s="281"/>
      <c r="F685" s="281"/>
      <c r="G685" s="281"/>
      <c r="H685" s="281"/>
      <c r="I685" s="168"/>
    </row>
    <row r="686" spans="1:9" ht="28.5" customHeight="1">
      <c r="A686" s="376" t="s">
        <v>156</v>
      </c>
      <c r="B686" s="285">
        <f>C686*1.25</f>
        <v>77.5</v>
      </c>
      <c r="C686" s="285">
        <v>62</v>
      </c>
      <c r="D686" s="269"/>
      <c r="E686" s="281"/>
      <c r="F686" s="281"/>
      <c r="G686" s="281"/>
      <c r="H686" s="281"/>
      <c r="I686" s="168"/>
    </row>
    <row r="687" spans="1:9" ht="28.5" customHeight="1">
      <c r="A687" s="284" t="s">
        <v>157</v>
      </c>
      <c r="B687" s="285">
        <f t="shared" ref="B687" si="70">C687*1.33</f>
        <v>82.460000000000008</v>
      </c>
      <c r="C687" s="285">
        <v>62</v>
      </c>
      <c r="D687" s="269"/>
      <c r="E687" s="281"/>
      <c r="F687" s="281"/>
      <c r="G687" s="281"/>
      <c r="H687" s="281"/>
      <c r="I687" s="168"/>
    </row>
    <row r="688" spans="1:9" ht="28.5" customHeight="1">
      <c r="A688" s="250" t="s">
        <v>23</v>
      </c>
      <c r="B688" s="283">
        <f>C688</f>
        <v>0.35</v>
      </c>
      <c r="C688" s="285">
        <v>0.35</v>
      </c>
      <c r="D688" s="269"/>
      <c r="E688" s="281"/>
      <c r="F688" s="281"/>
      <c r="G688" s="281"/>
      <c r="H688" s="281"/>
      <c r="I688" s="168"/>
    </row>
    <row r="689" spans="1:9" ht="28.5" customHeight="1">
      <c r="A689" s="277" t="s">
        <v>44</v>
      </c>
      <c r="B689" s="278">
        <f>C689*1.25</f>
        <v>12.125</v>
      </c>
      <c r="C689" s="279">
        <v>9.6999999999999993</v>
      </c>
      <c r="D689" s="269"/>
      <c r="E689" s="281"/>
      <c r="F689" s="281"/>
      <c r="G689" s="281"/>
      <c r="H689" s="281"/>
      <c r="I689" s="168"/>
    </row>
    <row r="690" spans="1:9" ht="28.5" customHeight="1">
      <c r="A690" s="277" t="s">
        <v>45</v>
      </c>
      <c r="B690" s="254">
        <f>C690*1.33</f>
        <v>12.901</v>
      </c>
      <c r="C690" s="254">
        <v>9.6999999999999993</v>
      </c>
      <c r="D690" s="269"/>
      <c r="E690" s="281"/>
      <c r="F690" s="281"/>
      <c r="G690" s="281"/>
      <c r="H690" s="281"/>
      <c r="I690" s="168"/>
    </row>
    <row r="691" spans="1:9" ht="28.5" customHeight="1">
      <c r="A691" s="267" t="s">
        <v>36</v>
      </c>
      <c r="B691" s="374">
        <f>C691*1.18999999999999</f>
        <v>10.70999999999991</v>
      </c>
      <c r="C691" s="268">
        <v>9</v>
      </c>
      <c r="D691" s="269"/>
      <c r="E691" s="281"/>
      <c r="F691" s="281"/>
      <c r="G691" s="281"/>
      <c r="H691" s="281"/>
      <c r="I691" s="168"/>
    </row>
    <row r="692" spans="1:9" ht="28.5" customHeight="1">
      <c r="A692" s="282" t="s">
        <v>47</v>
      </c>
      <c r="B692" s="249">
        <f t="shared" ref="B692:B696" si="71">C692</f>
        <v>3.5</v>
      </c>
      <c r="C692" s="268">
        <v>3.5</v>
      </c>
      <c r="D692" s="269"/>
      <c r="E692" s="281"/>
      <c r="F692" s="281"/>
      <c r="G692" s="281"/>
      <c r="H692" s="281"/>
      <c r="I692" s="168"/>
    </row>
    <row r="693" spans="1:9" ht="28.5" customHeight="1">
      <c r="A693" s="277" t="s">
        <v>21</v>
      </c>
      <c r="B693" s="279">
        <f t="shared" si="71"/>
        <v>220</v>
      </c>
      <c r="C693" s="279">
        <v>220</v>
      </c>
      <c r="D693" s="269"/>
      <c r="E693" s="281"/>
      <c r="F693" s="281"/>
      <c r="G693" s="281"/>
      <c r="H693" s="281"/>
      <c r="I693" s="168"/>
    </row>
    <row r="694" spans="1:9" ht="28.5" customHeight="1">
      <c r="A694" s="262" t="s">
        <v>90</v>
      </c>
      <c r="B694" s="254">
        <f t="shared" si="71"/>
        <v>0.15</v>
      </c>
      <c r="C694" s="254">
        <v>0.15</v>
      </c>
      <c r="D694" s="269"/>
      <c r="E694" s="281"/>
      <c r="F694" s="281"/>
      <c r="G694" s="281"/>
      <c r="H694" s="281"/>
      <c r="I694" s="168"/>
    </row>
    <row r="695" spans="1:9" ht="28.5" customHeight="1">
      <c r="A695" s="267" t="s">
        <v>131</v>
      </c>
      <c r="B695" s="268">
        <f t="shared" si="71"/>
        <v>4.5</v>
      </c>
      <c r="C695" s="268">
        <v>4.5</v>
      </c>
      <c r="D695" s="269"/>
      <c r="E695" s="281"/>
      <c r="F695" s="281"/>
      <c r="G695" s="281"/>
      <c r="H695" s="281"/>
      <c r="I695" s="168"/>
    </row>
    <row r="696" spans="1:9" ht="28.5" customHeight="1">
      <c r="A696" s="262" t="s">
        <v>82</v>
      </c>
      <c r="B696" s="268">
        <f t="shared" si="71"/>
        <v>5</v>
      </c>
      <c r="C696" s="268">
        <v>5</v>
      </c>
      <c r="D696" s="269"/>
      <c r="E696" s="281"/>
      <c r="F696" s="281"/>
      <c r="G696" s="281"/>
      <c r="H696" s="281"/>
      <c r="I696" s="168"/>
    </row>
    <row r="697" spans="1:9" ht="28.5" customHeight="1">
      <c r="A697" s="206" t="s">
        <v>195</v>
      </c>
      <c r="B697" s="423"/>
      <c r="C697" s="423"/>
      <c r="D697" s="207">
        <v>180</v>
      </c>
      <c r="E697" s="23">
        <v>13.02</v>
      </c>
      <c r="F697" s="23">
        <v>14.31</v>
      </c>
      <c r="G697" s="23">
        <v>42.59</v>
      </c>
      <c r="H697" s="23">
        <v>339.66</v>
      </c>
      <c r="I697" s="168"/>
    </row>
    <row r="698" spans="1:9" ht="28.5" customHeight="1">
      <c r="A698" s="341" t="s">
        <v>34</v>
      </c>
      <c r="B698" s="268">
        <f>C698*1.05</f>
        <v>58.799999999999578</v>
      </c>
      <c r="C698" s="424">
        <f>C699*1.39999999999999</f>
        <v>55.999999999999595</v>
      </c>
      <c r="D698" s="207"/>
      <c r="E698" s="425"/>
      <c r="F698" s="425"/>
      <c r="G698" s="425"/>
      <c r="H698" s="425"/>
      <c r="I698" s="168"/>
    </row>
    <row r="699" spans="1:9" ht="28.5" customHeight="1">
      <c r="A699" s="426" t="s">
        <v>172</v>
      </c>
      <c r="B699" s="427"/>
      <c r="C699" s="428">
        <v>40</v>
      </c>
      <c r="D699" s="393"/>
      <c r="E699" s="270"/>
      <c r="F699" s="270"/>
      <c r="G699" s="270"/>
      <c r="H699" s="270"/>
      <c r="I699" s="168"/>
    </row>
    <row r="700" spans="1:9" ht="28.5" customHeight="1">
      <c r="A700" s="341" t="s">
        <v>70</v>
      </c>
      <c r="B700" s="424">
        <f t="shared" ref="B700:B701" si="72">C700</f>
        <v>55</v>
      </c>
      <c r="C700" s="464">
        <v>55</v>
      </c>
      <c r="D700" s="393"/>
      <c r="E700" s="270"/>
      <c r="F700" s="270"/>
      <c r="G700" s="270"/>
      <c r="H700" s="270"/>
      <c r="I700" s="168"/>
    </row>
    <row r="701" spans="1:9" ht="28.5" customHeight="1">
      <c r="A701" s="341" t="s">
        <v>196</v>
      </c>
      <c r="B701" s="424">
        <f t="shared" si="72"/>
        <v>110</v>
      </c>
      <c r="C701" s="464">
        <f>C700*2</f>
        <v>110</v>
      </c>
      <c r="D701" s="393"/>
      <c r="E701" s="270"/>
      <c r="F701" s="270"/>
      <c r="G701" s="270"/>
      <c r="H701" s="270"/>
      <c r="I701" s="168"/>
    </row>
    <row r="702" spans="1:9" ht="28.5" customHeight="1">
      <c r="A702" s="277" t="s">
        <v>44</v>
      </c>
      <c r="B702" s="278">
        <f>C702*1.25</f>
        <v>20</v>
      </c>
      <c r="C702" s="465">
        <v>16</v>
      </c>
      <c r="D702" s="393"/>
      <c r="E702" s="270"/>
      <c r="F702" s="270"/>
      <c r="G702" s="270"/>
      <c r="H702" s="270"/>
      <c r="I702" s="168"/>
    </row>
    <row r="703" spans="1:9" ht="28.5" customHeight="1">
      <c r="A703" s="277" t="s">
        <v>45</v>
      </c>
      <c r="B703" s="254">
        <f>C703*1.33</f>
        <v>21.28</v>
      </c>
      <c r="C703" s="466">
        <v>16</v>
      </c>
      <c r="D703" s="393"/>
      <c r="E703" s="270"/>
      <c r="F703" s="270"/>
      <c r="G703" s="270"/>
      <c r="H703" s="270"/>
      <c r="I703" s="168"/>
    </row>
    <row r="704" spans="1:9" ht="28.5" customHeight="1">
      <c r="A704" s="341" t="s">
        <v>36</v>
      </c>
      <c r="B704" s="424">
        <f>C704*1.18999999999999</f>
        <v>17.457299999999851</v>
      </c>
      <c r="C704" s="464">
        <v>14.67</v>
      </c>
      <c r="D704" s="393"/>
      <c r="E704" s="270"/>
      <c r="F704" s="270"/>
      <c r="G704" s="270"/>
      <c r="H704" s="270"/>
      <c r="I704" s="168"/>
    </row>
    <row r="705" spans="1:9" ht="28.5" customHeight="1">
      <c r="A705" s="426" t="s">
        <v>197</v>
      </c>
      <c r="B705" s="427"/>
      <c r="C705" s="467">
        <f>C704+C703+C707/1.8</f>
        <v>33.44777777777778</v>
      </c>
      <c r="D705" s="393"/>
      <c r="E705" s="270"/>
      <c r="F705" s="270"/>
      <c r="G705" s="270"/>
      <c r="H705" s="270"/>
      <c r="I705" s="168"/>
    </row>
    <row r="706" spans="1:9" ht="28.5" customHeight="1">
      <c r="A706" s="250" t="s">
        <v>23</v>
      </c>
      <c r="B706" s="283">
        <f t="shared" ref="B706:B721" si="73">C706</f>
        <v>0.5</v>
      </c>
      <c r="C706" s="464">
        <v>0.5</v>
      </c>
      <c r="D706" s="393"/>
      <c r="E706" s="270"/>
      <c r="F706" s="270"/>
      <c r="G706" s="270"/>
      <c r="H706" s="270"/>
      <c r="I706" s="168"/>
    </row>
    <row r="707" spans="1:9" ht="28.5" customHeight="1">
      <c r="A707" s="341" t="s">
        <v>39</v>
      </c>
      <c r="B707" s="424">
        <f t="shared" si="73"/>
        <v>5</v>
      </c>
      <c r="C707" s="464">
        <v>5</v>
      </c>
      <c r="D707" s="393"/>
      <c r="E707" s="270"/>
      <c r="F707" s="270"/>
      <c r="G707" s="270"/>
      <c r="H707" s="270"/>
      <c r="I707" s="168"/>
    </row>
    <row r="708" spans="1:9" ht="28.5" customHeight="1">
      <c r="A708" s="500" t="s">
        <v>26</v>
      </c>
      <c r="B708" s="501"/>
      <c r="C708" s="502"/>
      <c r="D708" s="64" t="s">
        <v>18</v>
      </c>
      <c r="E708" s="61">
        <v>0.01</v>
      </c>
      <c r="F708" s="61">
        <v>0</v>
      </c>
      <c r="G708" s="61">
        <v>5.98</v>
      </c>
      <c r="H708" s="61">
        <v>39.979999999999997</v>
      </c>
      <c r="I708" s="168"/>
    </row>
    <row r="709" spans="1:9" ht="28.5" customHeight="1">
      <c r="A709" s="252" t="s">
        <v>27</v>
      </c>
      <c r="B709" s="197">
        <f>C709</f>
        <v>1</v>
      </c>
      <c r="C709" s="197">
        <v>1</v>
      </c>
      <c r="D709" s="253"/>
      <c r="E709" s="197"/>
      <c r="F709" s="197"/>
      <c r="G709" s="197"/>
      <c r="H709" s="198"/>
      <c r="I709" s="168"/>
    </row>
    <row r="710" spans="1:9" ht="28.5" customHeight="1">
      <c r="A710" s="252" t="s">
        <v>28</v>
      </c>
      <c r="B710" s="197">
        <f>C710</f>
        <v>205</v>
      </c>
      <c r="C710" s="197">
        <v>205</v>
      </c>
      <c r="D710" s="253"/>
      <c r="E710" s="197"/>
      <c r="F710" s="197"/>
      <c r="G710" s="197"/>
      <c r="H710" s="198"/>
      <c r="I710" s="168"/>
    </row>
    <row r="711" spans="1:9" ht="28.5" customHeight="1">
      <c r="A711" s="503"/>
      <c r="B711" s="504"/>
      <c r="C711" s="505"/>
      <c r="D711" s="103"/>
      <c r="E711" s="57"/>
      <c r="F711" s="57"/>
      <c r="G711" s="57"/>
      <c r="H711" s="180"/>
      <c r="I711" s="168"/>
    </row>
    <row r="712" spans="1:9" ht="28.5" customHeight="1">
      <c r="A712" s="575" t="s">
        <v>95</v>
      </c>
      <c r="B712" s="575"/>
      <c r="C712" s="575"/>
      <c r="D712" s="120" t="s">
        <v>96</v>
      </c>
      <c r="E712" s="57">
        <v>2.2400000000000002</v>
      </c>
      <c r="F712" s="68">
        <v>0.44</v>
      </c>
      <c r="G712" s="68">
        <v>23.16</v>
      </c>
      <c r="H712" s="61">
        <v>55.25</v>
      </c>
      <c r="I712" s="168"/>
    </row>
    <row r="713" spans="1:9" ht="28.5" customHeight="1">
      <c r="A713" s="506" t="s">
        <v>29</v>
      </c>
      <c r="B713" s="506"/>
      <c r="C713" s="506"/>
      <c r="D713" s="71">
        <f>D712+D711+D708+D697+D683+D681</f>
        <v>680</v>
      </c>
      <c r="E713" s="70">
        <f>E712+E711+E708+E697+E683+E681</f>
        <v>25.79</v>
      </c>
      <c r="F713" s="70">
        <f>F712+F711+F708+F697+F683+F681</f>
        <v>28.24</v>
      </c>
      <c r="G713" s="70">
        <f>G712+G711+G708+G697+G683+G681</f>
        <v>89.350000000000009</v>
      </c>
      <c r="H713" s="70">
        <f>H712+H711+H708+H697+H683+H681</f>
        <v>690.9799999999999</v>
      </c>
      <c r="I713" s="168"/>
    </row>
    <row r="714" spans="1:9" ht="28.5" customHeight="1">
      <c r="A714" s="507" t="s">
        <v>53</v>
      </c>
      <c r="B714" s="508"/>
      <c r="C714" s="509"/>
      <c r="D714" s="83">
        <f>D713+D679</f>
        <v>41556</v>
      </c>
      <c r="E714" s="84">
        <f>E713+E679</f>
        <v>41</v>
      </c>
      <c r="F714" s="84">
        <f>F713+F679</f>
        <v>44.69</v>
      </c>
      <c r="G714" s="84">
        <f>G713+G679</f>
        <v>167.2</v>
      </c>
      <c r="H714" s="84">
        <f>H713+H679</f>
        <v>1218.03</v>
      </c>
      <c r="I714" s="168"/>
    </row>
    <row r="715" spans="1:9" ht="28.5" customHeight="1">
      <c r="A715" s="539" t="s">
        <v>198</v>
      </c>
      <c r="B715" s="540"/>
      <c r="C715" s="540"/>
      <c r="D715" s="540"/>
      <c r="E715" s="540"/>
      <c r="F715" s="540"/>
      <c r="G715" s="540"/>
      <c r="H715" s="540"/>
      <c r="I715" s="201"/>
    </row>
    <row r="716" spans="1:9" ht="28.5" customHeight="1">
      <c r="A716" s="517" t="s">
        <v>3</v>
      </c>
      <c r="B716" s="536" t="s">
        <v>4</v>
      </c>
      <c r="C716" s="536" t="s">
        <v>5</v>
      </c>
      <c r="D716" s="517" t="s">
        <v>6</v>
      </c>
      <c r="E716" s="517"/>
      <c r="F716" s="517"/>
      <c r="G716" s="517"/>
      <c r="H716" s="517"/>
      <c r="I716" s="201"/>
    </row>
    <row r="717" spans="1:9" ht="28.5" customHeight="1">
      <c r="A717" s="517"/>
      <c r="B717" s="536"/>
      <c r="C717" s="536"/>
      <c r="D717" s="537" t="s">
        <v>7</v>
      </c>
      <c r="E717" s="517" t="s">
        <v>8</v>
      </c>
      <c r="F717" s="517" t="s">
        <v>9</v>
      </c>
      <c r="G717" s="517" t="s">
        <v>10</v>
      </c>
      <c r="H717" s="538" t="s">
        <v>11</v>
      </c>
      <c r="I717" s="201"/>
    </row>
    <row r="718" spans="1:9" ht="28.5" customHeight="1">
      <c r="A718" s="517"/>
      <c r="B718" s="536"/>
      <c r="C718" s="536"/>
      <c r="D718" s="537"/>
      <c r="E718" s="517"/>
      <c r="F718" s="517"/>
      <c r="G718" s="517"/>
      <c r="H718" s="538"/>
      <c r="I718" s="201"/>
    </row>
    <row r="719" spans="1:9" ht="28.5" customHeight="1">
      <c r="A719" s="526" t="s">
        <v>12</v>
      </c>
      <c r="B719" s="527"/>
      <c r="C719" s="527"/>
      <c r="D719" s="527"/>
      <c r="E719" s="527"/>
      <c r="F719" s="527"/>
      <c r="G719" s="527"/>
      <c r="H719" s="527"/>
      <c r="I719" s="201"/>
    </row>
    <row r="720" spans="1:9" ht="28.5" customHeight="1">
      <c r="A720" s="544" t="s">
        <v>199</v>
      </c>
      <c r="B720" s="545"/>
      <c r="C720" s="546"/>
      <c r="D720" s="183">
        <v>90</v>
      </c>
      <c r="E720" s="57">
        <v>9.5555555555555607</v>
      </c>
      <c r="F720" s="57">
        <v>11.5444444444444</v>
      </c>
      <c r="G720" s="57">
        <v>14.18</v>
      </c>
      <c r="H720" s="208">
        <v>171.444444444444</v>
      </c>
      <c r="I720" s="209"/>
    </row>
    <row r="721" spans="1:9" ht="28.5" customHeight="1">
      <c r="A721" s="429" t="s">
        <v>200</v>
      </c>
      <c r="B721" s="332">
        <f t="shared" si="73"/>
        <v>15.3</v>
      </c>
      <c r="C721" s="430">
        <v>15.3</v>
      </c>
      <c r="D721" s="183"/>
      <c r="E721" s="57"/>
      <c r="F721" s="57"/>
      <c r="G721" s="57"/>
      <c r="H721" s="208"/>
      <c r="I721" s="209"/>
    </row>
    <row r="722" spans="1:9" ht="28.5" customHeight="1">
      <c r="A722" s="305" t="s">
        <v>114</v>
      </c>
      <c r="B722" s="198">
        <f>C722*1.09</f>
        <v>29.430000000000003</v>
      </c>
      <c r="C722" s="198">
        <v>27</v>
      </c>
      <c r="D722" s="183"/>
      <c r="E722" s="57"/>
      <c r="F722" s="57"/>
      <c r="G722" s="57"/>
      <c r="H722" s="208"/>
      <c r="I722" s="209"/>
    </row>
    <row r="723" spans="1:9" ht="28.5" customHeight="1">
      <c r="A723" s="307" t="s">
        <v>60</v>
      </c>
      <c r="B723" s="198">
        <f>C723*1.1</f>
        <v>31.900000000000002</v>
      </c>
      <c r="C723" s="198">
        <v>29</v>
      </c>
      <c r="D723" s="183"/>
      <c r="E723" s="57"/>
      <c r="F723" s="57"/>
      <c r="G723" s="57"/>
      <c r="H723" s="208"/>
      <c r="I723" s="209"/>
    </row>
    <row r="724" spans="1:9" ht="28.5" customHeight="1">
      <c r="A724" s="274" t="s">
        <v>28</v>
      </c>
      <c r="B724" s="189">
        <f t="shared" ref="B724" si="74">C724</f>
        <v>10.6</v>
      </c>
      <c r="C724" s="189">
        <v>10.6</v>
      </c>
      <c r="D724" s="183"/>
      <c r="E724" s="57"/>
      <c r="F724" s="57"/>
      <c r="G724" s="57"/>
      <c r="H724" s="208"/>
      <c r="I724" s="209"/>
    </row>
    <row r="725" spans="1:9" ht="28.5" customHeight="1">
      <c r="A725" s="274"/>
      <c r="B725" s="189"/>
      <c r="C725" s="189"/>
      <c r="D725" s="183"/>
      <c r="E725" s="57"/>
      <c r="F725" s="57"/>
      <c r="G725" s="57"/>
      <c r="H725" s="208"/>
      <c r="I725" s="209"/>
    </row>
    <row r="726" spans="1:9" ht="28.5" customHeight="1">
      <c r="A726" s="274" t="s">
        <v>36</v>
      </c>
      <c r="B726" s="189">
        <f>C726*1.09</f>
        <v>8.8290000000000006</v>
      </c>
      <c r="C726" s="189">
        <v>8.1</v>
      </c>
      <c r="D726" s="183"/>
      <c r="E726" s="57"/>
      <c r="F726" s="57"/>
      <c r="G726" s="57"/>
      <c r="H726" s="208"/>
      <c r="I726" s="209"/>
    </row>
    <row r="727" spans="1:9" ht="28.5" customHeight="1">
      <c r="A727" s="250" t="s">
        <v>23</v>
      </c>
      <c r="B727" s="198">
        <f t="shared" ref="B727:B735" si="75">C727</f>
        <v>0.19</v>
      </c>
      <c r="C727" s="198">
        <v>0.19</v>
      </c>
      <c r="D727" s="183"/>
      <c r="E727" s="57"/>
      <c r="F727" s="57"/>
      <c r="G727" s="57"/>
      <c r="H727" s="208"/>
      <c r="I727" s="209"/>
    </row>
    <row r="728" spans="1:9" ht="28.5" customHeight="1">
      <c r="A728" s="252" t="s">
        <v>62</v>
      </c>
      <c r="B728" s="197">
        <f t="shared" si="75"/>
        <v>2.7</v>
      </c>
      <c r="C728" s="197">
        <v>2.7</v>
      </c>
      <c r="D728" s="183"/>
      <c r="E728" s="57"/>
      <c r="F728" s="57"/>
      <c r="G728" s="57"/>
      <c r="H728" s="208"/>
      <c r="I728" s="209"/>
    </row>
    <row r="729" spans="1:9" ht="28.5" customHeight="1">
      <c r="A729" s="252" t="s">
        <v>63</v>
      </c>
      <c r="B729" s="197">
        <f t="shared" si="75"/>
        <v>4.5</v>
      </c>
      <c r="C729" s="197">
        <v>4.5</v>
      </c>
      <c r="D729" s="183"/>
      <c r="E729" s="57"/>
      <c r="F729" s="57"/>
      <c r="G729" s="57"/>
      <c r="H729" s="208"/>
      <c r="I729" s="209"/>
    </row>
    <row r="730" spans="1:9" ht="28.5" customHeight="1">
      <c r="A730" s="308" t="s">
        <v>64</v>
      </c>
      <c r="B730" s="51"/>
      <c r="C730" s="51">
        <f>SUM(C722:C729)+C721</f>
        <v>97.389999999999986</v>
      </c>
      <c r="D730" s="183"/>
      <c r="E730" s="57"/>
      <c r="F730" s="57"/>
      <c r="G730" s="57"/>
      <c r="H730" s="208"/>
      <c r="I730" s="209"/>
    </row>
    <row r="731" spans="1:9" ht="28.5" customHeight="1">
      <c r="A731" s="252" t="s">
        <v>65</v>
      </c>
      <c r="B731" s="197">
        <f t="shared" si="75"/>
        <v>1.3</v>
      </c>
      <c r="C731" s="197">
        <v>1.3</v>
      </c>
      <c r="D731" s="183"/>
      <c r="E731" s="57"/>
      <c r="F731" s="57"/>
      <c r="G731" s="57"/>
      <c r="H731" s="208"/>
      <c r="I731" s="209"/>
    </row>
    <row r="732" spans="1:9" ht="28.5" customHeight="1">
      <c r="A732" s="585" t="s">
        <v>125</v>
      </c>
      <c r="B732" s="586"/>
      <c r="C732" s="586"/>
      <c r="D732" s="586"/>
      <c r="E732" s="586"/>
      <c r="F732" s="586"/>
      <c r="G732" s="586"/>
      <c r="H732" s="586"/>
      <c r="I732" s="209"/>
    </row>
    <row r="733" spans="1:9" ht="28.5" customHeight="1">
      <c r="A733" s="164" t="s">
        <v>286</v>
      </c>
      <c r="B733" s="197"/>
      <c r="C733" s="286"/>
      <c r="D733" s="183">
        <v>90</v>
      </c>
      <c r="E733" s="57"/>
      <c r="F733" s="57"/>
      <c r="G733" s="57"/>
      <c r="H733" s="208"/>
      <c r="I733" s="209"/>
    </row>
    <row r="734" spans="1:9" ht="28.5" customHeight="1">
      <c r="A734" s="429" t="s">
        <v>202</v>
      </c>
      <c r="B734" s="332">
        <f t="shared" si="75"/>
        <v>108</v>
      </c>
      <c r="C734" s="430">
        <v>108</v>
      </c>
      <c r="D734" s="183"/>
      <c r="E734" s="380"/>
      <c r="F734" s="380"/>
      <c r="G734" s="380"/>
      <c r="H734" s="380"/>
      <c r="I734" s="209"/>
    </row>
    <row r="735" spans="1:9" ht="28.5" customHeight="1">
      <c r="A735" s="252" t="s">
        <v>65</v>
      </c>
      <c r="B735" s="197">
        <f t="shared" si="75"/>
        <v>1.5</v>
      </c>
      <c r="C735" s="197">
        <v>1.5</v>
      </c>
      <c r="D735" s="379"/>
      <c r="E735" s="380"/>
      <c r="F735" s="380"/>
      <c r="G735" s="380"/>
      <c r="H735" s="379"/>
      <c r="I735" s="209"/>
    </row>
    <row r="736" spans="1:9" ht="28.5" customHeight="1">
      <c r="A736" s="524" t="s">
        <v>69</v>
      </c>
      <c r="B736" s="524"/>
      <c r="C736" s="524"/>
      <c r="D736" s="92">
        <v>150</v>
      </c>
      <c r="E736" s="57">
        <v>4.8</v>
      </c>
      <c r="F736" s="57">
        <v>6.75</v>
      </c>
      <c r="G736" s="57">
        <v>24.62</v>
      </c>
      <c r="H736" s="58">
        <v>200.46</v>
      </c>
      <c r="I736" s="209"/>
    </row>
    <row r="737" spans="1:9" ht="28.5" customHeight="1">
      <c r="A737" s="274" t="s">
        <v>70</v>
      </c>
      <c r="B737" s="189">
        <f t="shared" ref="B737:B740" si="76">C737</f>
        <v>55</v>
      </c>
      <c r="C737" s="189">
        <v>55</v>
      </c>
      <c r="D737" s="249"/>
      <c r="E737" s="189"/>
      <c r="F737" s="189"/>
      <c r="G737" s="189"/>
      <c r="H737" s="189"/>
      <c r="I737" s="209"/>
    </row>
    <row r="738" spans="1:9" ht="28.5" customHeight="1">
      <c r="A738" s="274" t="s">
        <v>28</v>
      </c>
      <c r="B738" s="189">
        <f t="shared" si="76"/>
        <v>106.67</v>
      </c>
      <c r="C738" s="189">
        <v>106.67</v>
      </c>
      <c r="D738" s="249"/>
      <c r="E738" s="189"/>
      <c r="F738" s="189"/>
      <c r="G738" s="189"/>
      <c r="H738" s="190"/>
      <c r="I738" s="209"/>
    </row>
    <row r="739" spans="1:9" ht="28.5" customHeight="1">
      <c r="A739" s="251" t="s">
        <v>39</v>
      </c>
      <c r="B739" s="189">
        <f t="shared" si="76"/>
        <v>3.67</v>
      </c>
      <c r="C739" s="189">
        <v>3.67</v>
      </c>
      <c r="D739" s="249"/>
      <c r="E739" s="189"/>
      <c r="F739" s="189"/>
      <c r="G739" s="189"/>
      <c r="H739" s="190"/>
      <c r="I739" s="209"/>
    </row>
    <row r="740" spans="1:9" ht="28.5" customHeight="1">
      <c r="A740" s="250" t="s">
        <v>23</v>
      </c>
      <c r="B740" s="197">
        <f t="shared" si="76"/>
        <v>0.33</v>
      </c>
      <c r="C740" s="197">
        <v>0.33</v>
      </c>
      <c r="D740" s="249"/>
      <c r="E740" s="197"/>
      <c r="F740" s="197"/>
      <c r="G740" s="197"/>
      <c r="H740" s="198"/>
      <c r="I740" s="209"/>
    </row>
    <row r="741" spans="1:9" ht="28.5" customHeight="1">
      <c r="A741" s="525" t="s">
        <v>166</v>
      </c>
      <c r="B741" s="525"/>
      <c r="C741" s="525"/>
      <c r="D741" s="191">
        <v>200</v>
      </c>
      <c r="E741" s="23">
        <v>0.5</v>
      </c>
      <c r="F741" s="101">
        <v>0</v>
      </c>
      <c r="G741" s="101">
        <v>15.36</v>
      </c>
      <c r="H741" s="101">
        <v>102.28</v>
      </c>
      <c r="I741" s="186"/>
    </row>
    <row r="742" spans="1:9" ht="28.5" customHeight="1">
      <c r="A742" s="364" t="s">
        <v>167</v>
      </c>
      <c r="B742" s="288">
        <f>C742*1.12999999999999</f>
        <v>28.249999999999748</v>
      </c>
      <c r="C742" s="288">
        <v>25</v>
      </c>
      <c r="D742" s="386"/>
      <c r="E742" s="281"/>
      <c r="F742" s="281"/>
      <c r="G742" s="281"/>
      <c r="H742" s="281"/>
      <c r="I742" s="186"/>
    </row>
    <row r="743" spans="1:9" ht="28.5" customHeight="1">
      <c r="A743" s="252" t="s">
        <v>40</v>
      </c>
      <c r="B743" s="288">
        <f>C743*1.13999999999999</f>
        <v>5.6999999999999496</v>
      </c>
      <c r="C743" s="285">
        <v>5</v>
      </c>
      <c r="D743" s="386"/>
      <c r="E743" s="281"/>
      <c r="F743" s="281"/>
      <c r="G743" s="281"/>
      <c r="H743" s="281"/>
      <c r="I743" s="186"/>
    </row>
    <row r="744" spans="1:9" ht="28.5" customHeight="1">
      <c r="A744" s="364" t="s">
        <v>28</v>
      </c>
      <c r="B744" s="288">
        <f>C744</f>
        <v>215</v>
      </c>
      <c r="C744" s="288">
        <v>215</v>
      </c>
      <c r="D744" s="386"/>
      <c r="E744" s="281"/>
      <c r="F744" s="281"/>
      <c r="G744" s="281"/>
      <c r="H744" s="281"/>
      <c r="I744" s="186"/>
    </row>
    <row r="745" spans="1:9" ht="28.5" customHeight="1">
      <c r="A745" s="564" t="s">
        <v>24</v>
      </c>
      <c r="B745" s="564"/>
      <c r="C745" s="564"/>
      <c r="D745" s="64" t="s">
        <v>25</v>
      </c>
      <c r="E745" s="58">
        <v>0.66</v>
      </c>
      <c r="F745" s="58">
        <v>0.38</v>
      </c>
      <c r="G745" s="58">
        <v>14.25</v>
      </c>
      <c r="H745" s="58">
        <v>85</v>
      </c>
      <c r="I745" s="186"/>
    </row>
    <row r="746" spans="1:9" ht="28.5" customHeight="1">
      <c r="A746" s="503"/>
      <c r="B746" s="504"/>
      <c r="C746" s="505"/>
      <c r="D746" s="103"/>
      <c r="E746" s="57"/>
      <c r="F746" s="57"/>
      <c r="G746" s="57"/>
      <c r="H746" s="58"/>
      <c r="I746" s="186"/>
    </row>
    <row r="747" spans="1:9" ht="28.5" customHeight="1">
      <c r="A747" s="506" t="s">
        <v>29</v>
      </c>
      <c r="B747" s="506"/>
      <c r="C747" s="506"/>
      <c r="D747" s="71">
        <f>D746+D745+D741+D736+D720</f>
        <v>560</v>
      </c>
      <c r="E747" s="70">
        <f>SUM(E720:E746)</f>
        <v>15.515555555555562</v>
      </c>
      <c r="F747" s="70">
        <f>SUM(F720:F746)</f>
        <v>18.674444444444401</v>
      </c>
      <c r="G747" s="70">
        <f>SUM(G720:G746)</f>
        <v>68.41</v>
      </c>
      <c r="H747" s="70">
        <f>SUM(H720:H746)</f>
        <v>559.18444444444401</v>
      </c>
      <c r="I747" s="210"/>
    </row>
    <row r="748" spans="1:9" ht="28.5" customHeight="1">
      <c r="A748" s="526" t="s">
        <v>30</v>
      </c>
      <c r="B748" s="527"/>
      <c r="C748" s="527"/>
      <c r="D748" s="527"/>
      <c r="E748" s="527"/>
      <c r="F748" s="527"/>
      <c r="G748" s="527"/>
      <c r="H748" s="527"/>
      <c r="I748" s="210"/>
    </row>
    <row r="749" spans="1:9" ht="28.5" customHeight="1">
      <c r="A749" s="192" t="s">
        <v>169</v>
      </c>
      <c r="B749" s="387"/>
      <c r="C749" s="388"/>
      <c r="D749" s="193" t="s">
        <v>257</v>
      </c>
      <c r="E749" s="57">
        <v>9.9600000000000009</v>
      </c>
      <c r="F749" s="57">
        <v>9.36</v>
      </c>
      <c r="G749" s="57">
        <v>25.11</v>
      </c>
      <c r="H749" s="183">
        <v>111.4</v>
      </c>
      <c r="I749" s="210"/>
    </row>
    <row r="750" spans="1:9" ht="28.5" customHeight="1">
      <c r="A750" s="280" t="s">
        <v>32</v>
      </c>
      <c r="B750" s="288">
        <f>C750*1.45</f>
        <v>23.5625</v>
      </c>
      <c r="C750" s="288">
        <f>C751*1.25</f>
        <v>16.25</v>
      </c>
      <c r="D750" s="193"/>
      <c r="E750" s="333"/>
      <c r="F750" s="333"/>
      <c r="G750" s="333"/>
      <c r="H750" s="334"/>
      <c r="I750" s="210"/>
    </row>
    <row r="751" spans="1:9" ht="28.5" customHeight="1">
      <c r="A751" s="355" t="s">
        <v>33</v>
      </c>
      <c r="B751" s="19"/>
      <c r="C751" s="356">
        <v>13</v>
      </c>
      <c r="D751" s="193"/>
      <c r="E751" s="333"/>
      <c r="F751" s="333"/>
      <c r="G751" s="333"/>
      <c r="H751" s="334"/>
      <c r="I751" s="210"/>
    </row>
    <row r="752" spans="1:9" ht="28.5" customHeight="1">
      <c r="A752" s="389" t="s">
        <v>102</v>
      </c>
      <c r="B752" s="279">
        <f>C752</f>
        <v>23</v>
      </c>
      <c r="C752" s="279">
        <v>23</v>
      </c>
      <c r="D752" s="343"/>
      <c r="E752" s="333"/>
      <c r="F752" s="333"/>
      <c r="G752" s="333"/>
      <c r="H752" s="334"/>
      <c r="I752" s="210"/>
    </row>
    <row r="753" spans="1:9" ht="28.5" customHeight="1">
      <c r="A753" s="277" t="s">
        <v>44</v>
      </c>
      <c r="B753" s="279">
        <v>16.25</v>
      </c>
      <c r="C753" s="279">
        <v>12</v>
      </c>
      <c r="D753" s="343"/>
      <c r="E753" s="390"/>
      <c r="F753" s="390"/>
      <c r="G753" s="390"/>
      <c r="H753" s="300"/>
      <c r="I753" s="210"/>
    </row>
    <row r="754" spans="1:9" ht="28.5" customHeight="1">
      <c r="A754" s="277" t="s">
        <v>45</v>
      </c>
      <c r="B754" s="254">
        <v>17.29</v>
      </c>
      <c r="C754" s="254">
        <v>12</v>
      </c>
      <c r="D754" s="343"/>
      <c r="E754" s="390"/>
      <c r="F754" s="390"/>
      <c r="G754" s="390"/>
      <c r="H754" s="390"/>
      <c r="I754" s="210"/>
    </row>
    <row r="755" spans="1:9" ht="28.5" customHeight="1">
      <c r="A755" s="389" t="s">
        <v>36</v>
      </c>
      <c r="B755" s="278">
        <v>10.71</v>
      </c>
      <c r="C755" s="279">
        <v>8.3000000000000007</v>
      </c>
      <c r="D755" s="343"/>
      <c r="E755" s="390"/>
      <c r="F755" s="390"/>
      <c r="G755" s="390"/>
      <c r="H755" s="351"/>
      <c r="I755" s="210"/>
    </row>
    <row r="756" spans="1:9" ht="28.5" customHeight="1">
      <c r="A756" s="280" t="s">
        <v>46</v>
      </c>
      <c r="B756" s="279">
        <v>0.01</v>
      </c>
      <c r="C756" s="279">
        <v>0.01</v>
      </c>
      <c r="D756" s="343"/>
      <c r="E756" s="390"/>
      <c r="F756" s="390"/>
      <c r="G756" s="390"/>
      <c r="H756" s="351"/>
      <c r="I756" s="210"/>
    </row>
    <row r="757" spans="1:9" ht="28.5" customHeight="1">
      <c r="A757" s="391" t="s">
        <v>37</v>
      </c>
      <c r="B757" s="392">
        <v>24.7</v>
      </c>
      <c r="C757" s="392">
        <v>12</v>
      </c>
      <c r="D757" s="343"/>
      <c r="E757" s="390"/>
      <c r="F757" s="390"/>
      <c r="G757" s="390"/>
      <c r="H757" s="390"/>
      <c r="I757" s="210"/>
    </row>
    <row r="758" spans="1:9" ht="28.5" customHeight="1">
      <c r="A758" s="391" t="s">
        <v>131</v>
      </c>
      <c r="B758" s="392">
        <v>5</v>
      </c>
      <c r="C758" s="392">
        <v>4.5999999999999996</v>
      </c>
      <c r="D758" s="343"/>
      <c r="E758" s="390"/>
      <c r="F758" s="390"/>
      <c r="G758" s="390"/>
      <c r="H758" s="351"/>
      <c r="I758" s="210"/>
    </row>
    <row r="759" spans="1:9" ht="28.5" customHeight="1">
      <c r="A759" s="250" t="s">
        <v>23</v>
      </c>
      <c r="B759" s="283">
        <v>0.6</v>
      </c>
      <c r="C759" s="268">
        <v>0.6</v>
      </c>
      <c r="D759" s="343"/>
      <c r="E759" s="390"/>
      <c r="F759" s="390"/>
      <c r="G759" s="390"/>
      <c r="H759" s="351"/>
      <c r="I759" s="210"/>
    </row>
    <row r="760" spans="1:9" ht="28.5" customHeight="1">
      <c r="A760" s="277" t="s">
        <v>21</v>
      </c>
      <c r="B760" s="279">
        <v>235</v>
      </c>
      <c r="C760" s="279">
        <v>216</v>
      </c>
      <c r="D760" s="343"/>
      <c r="E760" s="390"/>
      <c r="F760" s="390"/>
      <c r="G760" s="390"/>
      <c r="H760" s="351"/>
      <c r="I760" s="210"/>
    </row>
    <row r="761" spans="1:9" ht="28.5" customHeight="1">
      <c r="A761" s="358" t="s">
        <v>48</v>
      </c>
      <c r="B761" s="278">
        <v>0.67500000000000004</v>
      </c>
      <c r="C761" s="278">
        <v>0.5</v>
      </c>
      <c r="D761" s="343"/>
      <c r="E761" s="390"/>
      <c r="F761" s="390"/>
      <c r="G761" s="390"/>
      <c r="H761" s="351"/>
      <c r="I761" s="210"/>
    </row>
    <row r="762" spans="1:9" ht="28.5" customHeight="1">
      <c r="A762" s="544" t="s">
        <v>57</v>
      </c>
      <c r="B762" s="545"/>
      <c r="C762" s="546"/>
      <c r="D762" s="64" t="s">
        <v>279</v>
      </c>
      <c r="E762" s="54">
        <v>8.1333333333333293</v>
      </c>
      <c r="F762" s="54">
        <v>8.8000000000000007</v>
      </c>
      <c r="G762" s="54">
        <v>18.02</v>
      </c>
      <c r="H762" s="54">
        <v>166.777777777778</v>
      </c>
      <c r="I762" s="210"/>
    </row>
    <row r="763" spans="1:9" ht="28.5" customHeight="1">
      <c r="A763" s="305" t="s">
        <v>59</v>
      </c>
      <c r="B763" s="198">
        <f>C763*1.09</f>
        <v>43.6</v>
      </c>
      <c r="C763" s="198">
        <v>40</v>
      </c>
      <c r="D763" s="306"/>
      <c r="E763" s="54"/>
      <c r="F763" s="54"/>
      <c r="G763" s="198"/>
      <c r="H763" s="198"/>
      <c r="I763" s="210"/>
    </row>
    <row r="764" spans="1:9" ht="28.5" customHeight="1">
      <c r="A764" s="307" t="s">
        <v>60</v>
      </c>
      <c r="B764" s="198">
        <f>C764*1.1</f>
        <v>14.3</v>
      </c>
      <c r="C764" s="198">
        <v>13</v>
      </c>
      <c r="D764" s="306"/>
      <c r="E764" s="54"/>
      <c r="F764" s="54"/>
      <c r="G764" s="198"/>
      <c r="H764" s="198"/>
      <c r="I764" s="210"/>
    </row>
    <row r="765" spans="1:9" ht="28.5" customHeight="1">
      <c r="A765" s="274" t="s">
        <v>61</v>
      </c>
      <c r="B765" s="189">
        <f>C765*1.05</f>
        <v>17.850000000000001</v>
      </c>
      <c r="C765" s="189">
        <v>17</v>
      </c>
      <c r="D765" s="306"/>
      <c r="E765" s="54"/>
      <c r="F765" s="54"/>
      <c r="G765" s="198"/>
      <c r="H765" s="198"/>
      <c r="I765" s="210"/>
    </row>
    <row r="766" spans="1:9" ht="28.5" customHeight="1">
      <c r="A766" s="274" t="s">
        <v>28</v>
      </c>
      <c r="B766" s="189">
        <f t="shared" ref="B766" si="77">C766</f>
        <v>13</v>
      </c>
      <c r="C766" s="189">
        <v>13</v>
      </c>
      <c r="D766" s="306"/>
      <c r="E766" s="54"/>
      <c r="F766" s="54"/>
      <c r="G766" s="198"/>
      <c r="H766" s="198"/>
      <c r="I766" s="210"/>
    </row>
    <row r="767" spans="1:9" ht="28.5" customHeight="1">
      <c r="A767" s="274"/>
      <c r="B767" s="189"/>
      <c r="C767" s="189"/>
      <c r="D767" s="306"/>
      <c r="E767" s="54"/>
      <c r="F767" s="54"/>
      <c r="G767" s="198"/>
      <c r="H767" s="198"/>
      <c r="I767" s="210"/>
    </row>
    <row r="768" spans="1:9" ht="28.5" customHeight="1">
      <c r="A768" s="274" t="s">
        <v>36</v>
      </c>
      <c r="B768" s="189">
        <f>C768*1.09</f>
        <v>8.8507999999999996</v>
      </c>
      <c r="C768" s="189">
        <v>8.1199999999999992</v>
      </c>
      <c r="D768" s="306"/>
      <c r="E768" s="54"/>
      <c r="F768" s="54"/>
      <c r="G768" s="198"/>
      <c r="H768" s="198"/>
      <c r="I768" s="210"/>
    </row>
    <row r="769" spans="1:9" ht="28.5" customHeight="1">
      <c r="A769" s="250" t="s">
        <v>23</v>
      </c>
      <c r="B769" s="198">
        <f t="shared" ref="B769:B771" si="78">C769</f>
        <v>0.18</v>
      </c>
      <c r="C769" s="198">
        <v>0.18</v>
      </c>
      <c r="D769" s="306"/>
      <c r="E769" s="54"/>
      <c r="F769" s="54"/>
      <c r="G769" s="198"/>
      <c r="H769" s="198"/>
      <c r="I769" s="210"/>
    </row>
    <row r="770" spans="1:9" ht="28.5" customHeight="1">
      <c r="A770" s="252" t="s">
        <v>62</v>
      </c>
      <c r="B770" s="197">
        <f t="shared" si="78"/>
        <v>2.7</v>
      </c>
      <c r="C770" s="197">
        <v>2.7</v>
      </c>
      <c r="D770" s="306"/>
      <c r="E770" s="197"/>
      <c r="F770" s="197"/>
      <c r="G770" s="197"/>
      <c r="H770" s="198"/>
      <c r="I770" s="210"/>
    </row>
    <row r="771" spans="1:9" ht="28.5" customHeight="1">
      <c r="A771" s="252" t="s">
        <v>63</v>
      </c>
      <c r="B771" s="197">
        <f t="shared" si="78"/>
        <v>5</v>
      </c>
      <c r="C771" s="197">
        <v>5</v>
      </c>
      <c r="D771" s="306"/>
      <c r="E771" s="51"/>
      <c r="F771" s="51"/>
      <c r="G771" s="197"/>
      <c r="H771" s="198"/>
      <c r="I771" s="210"/>
    </row>
    <row r="772" spans="1:9" ht="28.5" customHeight="1">
      <c r="A772" s="308" t="s">
        <v>64</v>
      </c>
      <c r="B772" s="51"/>
      <c r="C772" s="51">
        <f>SUM(C763:C771)</f>
        <v>99.000000000000014</v>
      </c>
      <c r="D772" s="306"/>
      <c r="E772" s="51"/>
      <c r="F772" s="51"/>
      <c r="G772" s="197"/>
      <c r="H772" s="198"/>
      <c r="I772" s="210"/>
    </row>
    <row r="773" spans="1:9" ht="28.5" customHeight="1">
      <c r="A773" s="252" t="s">
        <v>65</v>
      </c>
      <c r="B773" s="197">
        <f>C773</f>
        <v>1.5</v>
      </c>
      <c r="C773" s="197">
        <v>1.5</v>
      </c>
      <c r="D773" s="306"/>
      <c r="E773" s="51"/>
      <c r="F773" s="51"/>
      <c r="G773" s="197"/>
      <c r="H773" s="198"/>
      <c r="I773" s="210"/>
    </row>
    <row r="774" spans="1:9" ht="28.5" customHeight="1">
      <c r="A774" s="580" t="s">
        <v>66</v>
      </c>
      <c r="B774" s="581"/>
      <c r="C774" s="581"/>
      <c r="D774" s="581"/>
      <c r="E774" s="581"/>
      <c r="F774" s="581"/>
      <c r="G774" s="581"/>
      <c r="H774" s="581"/>
      <c r="I774" s="210"/>
    </row>
    <row r="775" spans="1:9" ht="28.5" customHeight="1">
      <c r="A775" s="89" t="s">
        <v>67</v>
      </c>
      <c r="B775" s="51"/>
      <c r="C775" s="51"/>
      <c r="D775" s="90">
        <v>90</v>
      </c>
      <c r="E775" s="51">
        <v>8.1333333333333293</v>
      </c>
      <c r="F775" s="51">
        <v>8.8000000000000007</v>
      </c>
      <c r="G775" s="51">
        <v>18.02</v>
      </c>
      <c r="H775" s="54">
        <v>166.777777777778</v>
      </c>
      <c r="I775" s="210"/>
    </row>
    <row r="776" spans="1:9" ht="28.5" customHeight="1">
      <c r="A776" s="252" t="s">
        <v>68</v>
      </c>
      <c r="B776" s="197">
        <f t="shared" ref="B776:B777" si="79">C776</f>
        <v>108</v>
      </c>
      <c r="C776" s="197">
        <v>108</v>
      </c>
      <c r="D776" s="90"/>
      <c r="E776" s="51"/>
      <c r="F776" s="51"/>
      <c r="G776" s="197"/>
      <c r="H776" s="198"/>
      <c r="I776" s="210"/>
    </row>
    <row r="777" spans="1:9" ht="28.5" customHeight="1">
      <c r="A777" s="252" t="s">
        <v>65</v>
      </c>
      <c r="B777" s="197">
        <f t="shared" si="79"/>
        <v>1.5</v>
      </c>
      <c r="C777" s="197">
        <v>1.5</v>
      </c>
      <c r="D777" s="90"/>
      <c r="E777" s="51"/>
      <c r="F777" s="51"/>
      <c r="G777" s="197"/>
      <c r="H777" s="198"/>
      <c r="I777" s="210"/>
    </row>
    <row r="778" spans="1:9" ht="28.5" customHeight="1">
      <c r="A778" s="172" t="s">
        <v>203</v>
      </c>
      <c r="B778" s="373"/>
      <c r="C778" s="431"/>
      <c r="D778" s="170">
        <v>150</v>
      </c>
      <c r="E778" s="23">
        <v>2.42</v>
      </c>
      <c r="F778" s="23">
        <v>2.95</v>
      </c>
      <c r="G778" s="23">
        <v>9.3000000000000007</v>
      </c>
      <c r="H778" s="23">
        <v>180.2</v>
      </c>
      <c r="I778" s="210"/>
    </row>
    <row r="779" spans="1:9" ht="28.5" customHeight="1">
      <c r="A779" s="274" t="s">
        <v>130</v>
      </c>
      <c r="B779" s="189">
        <f>C779</f>
        <v>42</v>
      </c>
      <c r="C779" s="189">
        <v>42</v>
      </c>
      <c r="D779" s="170"/>
      <c r="E779" s="432"/>
      <c r="F779" s="432"/>
      <c r="G779" s="432"/>
      <c r="H779" s="432"/>
      <c r="I779" s="210"/>
    </row>
    <row r="780" spans="1:9" ht="28.5" customHeight="1">
      <c r="A780" s="277" t="s">
        <v>44</v>
      </c>
      <c r="B780" s="278">
        <f>C780*1.25</f>
        <v>21.25</v>
      </c>
      <c r="C780" s="279">
        <v>17</v>
      </c>
      <c r="D780" s="170"/>
      <c r="E780" s="270"/>
      <c r="F780" s="270"/>
      <c r="G780" s="270"/>
      <c r="H780" s="270"/>
      <c r="I780" s="210"/>
    </row>
    <row r="781" spans="1:9" ht="28.5" customHeight="1">
      <c r="A781" s="277" t="s">
        <v>45</v>
      </c>
      <c r="B781" s="254">
        <f>C781*1.33</f>
        <v>22.61</v>
      </c>
      <c r="C781" s="254">
        <v>17</v>
      </c>
      <c r="D781" s="170"/>
      <c r="E781" s="270"/>
      <c r="F781" s="270"/>
      <c r="G781" s="270"/>
      <c r="H781" s="270"/>
      <c r="I781" s="210"/>
    </row>
    <row r="782" spans="1:9" ht="28.5" customHeight="1">
      <c r="A782" s="277" t="s">
        <v>204</v>
      </c>
      <c r="B782" s="392">
        <f>C782*1.25</f>
        <v>135</v>
      </c>
      <c r="C782" s="392">
        <v>108</v>
      </c>
      <c r="D782" s="170"/>
      <c r="E782" s="270"/>
      <c r="F782" s="270"/>
      <c r="G782" s="270"/>
      <c r="H782" s="270"/>
      <c r="I782" s="210"/>
    </row>
    <row r="783" spans="1:9" ht="28.5" customHeight="1">
      <c r="A783" s="361" t="s">
        <v>36</v>
      </c>
      <c r="B783" s="268">
        <f>C783*1.18999999999999</f>
        <v>12.851999999999892</v>
      </c>
      <c r="C783" s="268">
        <v>10.8</v>
      </c>
      <c r="D783" s="170"/>
      <c r="E783" s="270"/>
      <c r="F783" s="270"/>
      <c r="G783" s="270"/>
      <c r="H783" s="270"/>
      <c r="I783" s="210"/>
    </row>
    <row r="784" spans="1:9" ht="28.5" customHeight="1">
      <c r="A784" s="282" t="s">
        <v>47</v>
      </c>
      <c r="B784" s="249">
        <f t="shared" ref="B784:B785" si="80">C784</f>
        <v>2</v>
      </c>
      <c r="C784" s="254">
        <v>2</v>
      </c>
      <c r="D784" s="170"/>
      <c r="E784" s="270"/>
      <c r="F784" s="270"/>
      <c r="G784" s="270"/>
      <c r="H784" s="270"/>
      <c r="I784" s="210"/>
    </row>
    <row r="785" spans="1:9" ht="28.5" customHeight="1">
      <c r="A785" s="250" t="s">
        <v>23</v>
      </c>
      <c r="B785" s="268">
        <f t="shared" si="80"/>
        <v>0.5</v>
      </c>
      <c r="C785" s="268">
        <v>0.5</v>
      </c>
      <c r="D785" s="170"/>
      <c r="E785" s="270"/>
      <c r="F785" s="270"/>
      <c r="G785" s="270"/>
      <c r="H785" s="270"/>
      <c r="I785" s="210"/>
    </row>
    <row r="786" spans="1:9" ht="28.5" customHeight="1">
      <c r="A786" s="433" t="s">
        <v>49</v>
      </c>
      <c r="B786" s="268">
        <f>C786*1.2</f>
        <v>0.6</v>
      </c>
      <c r="C786" s="268">
        <v>0.5</v>
      </c>
      <c r="D786" s="170"/>
      <c r="E786" s="270"/>
      <c r="F786" s="270"/>
      <c r="G786" s="270"/>
      <c r="H786" s="270"/>
      <c r="I786" s="210"/>
    </row>
    <row r="787" spans="1:9" ht="28.5" customHeight="1">
      <c r="A787" s="289" t="s">
        <v>50</v>
      </c>
      <c r="B787" s="268">
        <f t="shared" ref="B787:B792" si="81">C787</f>
        <v>0.04</v>
      </c>
      <c r="C787" s="290">
        <v>0.04</v>
      </c>
      <c r="D787" s="170"/>
      <c r="E787" s="270"/>
      <c r="F787" s="270"/>
      <c r="G787" s="270"/>
      <c r="H787" s="270"/>
      <c r="I787" s="210"/>
    </row>
    <row r="788" spans="1:9" ht="28.5" customHeight="1">
      <c r="A788" s="434" t="s">
        <v>39</v>
      </c>
      <c r="B788" s="268">
        <f t="shared" si="81"/>
        <v>5</v>
      </c>
      <c r="C788" s="268">
        <v>5</v>
      </c>
      <c r="D788" s="170"/>
      <c r="E788" s="270"/>
      <c r="F788" s="270"/>
      <c r="G788" s="270"/>
      <c r="H788" s="270"/>
      <c r="I788" s="210"/>
    </row>
    <row r="789" spans="1:9" ht="28.5" customHeight="1">
      <c r="A789" s="582" t="s">
        <v>151</v>
      </c>
      <c r="B789" s="583"/>
      <c r="C789" s="584"/>
      <c r="D789" s="137">
        <v>200</v>
      </c>
      <c r="E789" s="23">
        <v>0.27</v>
      </c>
      <c r="F789" s="23">
        <v>0.05</v>
      </c>
      <c r="G789" s="23">
        <v>8.4600000000000009</v>
      </c>
      <c r="H789" s="23">
        <v>36.46</v>
      </c>
      <c r="I789" s="210"/>
    </row>
    <row r="790" spans="1:9" ht="28.5" customHeight="1">
      <c r="A790" s="284" t="s">
        <v>93</v>
      </c>
      <c r="B790" s="285">
        <f t="shared" si="81"/>
        <v>1</v>
      </c>
      <c r="C790" s="375">
        <v>1</v>
      </c>
      <c r="D790" s="340"/>
      <c r="E790" s="270"/>
      <c r="F790" s="270"/>
      <c r="G790" s="270"/>
      <c r="H790" s="270"/>
      <c r="I790" s="210"/>
    </row>
    <row r="791" spans="1:9" ht="28.5" customHeight="1">
      <c r="A791" s="284" t="s">
        <v>28</v>
      </c>
      <c r="B791" s="285">
        <f t="shared" si="81"/>
        <v>215</v>
      </c>
      <c r="C791" s="285">
        <v>215</v>
      </c>
      <c r="D791" s="340"/>
      <c r="E791" s="270"/>
      <c r="F791" s="270"/>
      <c r="G791" s="270"/>
      <c r="H791" s="270"/>
      <c r="I791" s="210"/>
    </row>
    <row r="792" spans="1:9" ht="28.5" customHeight="1">
      <c r="A792" s="363" t="s">
        <v>152</v>
      </c>
      <c r="B792" s="285">
        <f t="shared" si="81"/>
        <v>2</v>
      </c>
      <c r="C792" s="285">
        <v>2</v>
      </c>
      <c r="D792" s="340"/>
      <c r="E792" s="270"/>
      <c r="F792" s="270"/>
      <c r="G792" s="270"/>
      <c r="H792" s="270"/>
      <c r="I792" s="210"/>
    </row>
    <row r="793" spans="1:9" ht="28.5" customHeight="1">
      <c r="A793" s="503"/>
      <c r="B793" s="504"/>
      <c r="C793" s="505"/>
      <c r="D793" s="103"/>
      <c r="E793" s="116"/>
      <c r="F793" s="57"/>
      <c r="G793" s="116"/>
      <c r="H793" s="58"/>
      <c r="I793" s="210"/>
    </row>
    <row r="794" spans="1:9" ht="28.5" customHeight="1">
      <c r="A794" s="575" t="s">
        <v>95</v>
      </c>
      <c r="B794" s="575"/>
      <c r="C794" s="575"/>
      <c r="D794" s="120" t="s">
        <v>96</v>
      </c>
      <c r="E794" s="57">
        <v>2.2400000000000002</v>
      </c>
      <c r="F794" s="68">
        <v>0.44</v>
      </c>
      <c r="G794" s="68">
        <v>23.16</v>
      </c>
      <c r="H794" s="61">
        <v>55.25</v>
      </c>
      <c r="I794" s="210"/>
    </row>
    <row r="795" spans="1:9" ht="28.5" customHeight="1">
      <c r="A795" s="506" t="s">
        <v>29</v>
      </c>
      <c r="B795" s="506"/>
      <c r="C795" s="506"/>
      <c r="D795" s="71">
        <f>D794+D793+D789+D778+D775+D749</f>
        <v>710</v>
      </c>
      <c r="E795" s="70">
        <f>E794+E793+E789+E778+E762+E749</f>
        <v>23.02333333333333</v>
      </c>
      <c r="F795" s="70">
        <f>F794+F793+F789+F778+F762+F749</f>
        <v>21.6</v>
      </c>
      <c r="G795" s="70">
        <f>G794+G793+G789+G778+G762+G749</f>
        <v>84.05</v>
      </c>
      <c r="H795" s="70">
        <f>H794+H793+H789+H778+H762+H749</f>
        <v>550.087777777778</v>
      </c>
      <c r="I795" s="210"/>
    </row>
    <row r="796" spans="1:9" ht="28.5" customHeight="1">
      <c r="A796" s="507" t="s">
        <v>53</v>
      </c>
      <c r="B796" s="508"/>
      <c r="C796" s="509"/>
      <c r="D796" s="83"/>
      <c r="E796" s="84">
        <f>E795+E747</f>
        <v>38.538888888888891</v>
      </c>
      <c r="F796" s="84">
        <f>F795+F747</f>
        <v>40.274444444444399</v>
      </c>
      <c r="G796" s="84">
        <f>G795++G747</f>
        <v>152.45999999999998</v>
      </c>
      <c r="H796" s="84">
        <f>H795+H747</f>
        <v>1109.2722222222219</v>
      </c>
      <c r="I796" s="210"/>
    </row>
    <row r="797" spans="1:9" s="37" customFormat="1" ht="28.5" customHeight="1">
      <c r="A797" s="576" t="s">
        <v>205</v>
      </c>
      <c r="B797" s="577"/>
      <c r="C797" s="577"/>
      <c r="D797" s="577"/>
      <c r="E797" s="577"/>
      <c r="F797" s="577"/>
      <c r="G797" s="577"/>
      <c r="H797" s="577"/>
      <c r="I797" s="211"/>
    </row>
    <row r="798" spans="1:9" ht="28.5" customHeight="1">
      <c r="A798" s="517" t="s">
        <v>3</v>
      </c>
      <c r="B798" s="536" t="s">
        <v>4</v>
      </c>
      <c r="C798" s="536" t="s">
        <v>5</v>
      </c>
      <c r="D798" s="517" t="s">
        <v>6</v>
      </c>
      <c r="E798" s="517"/>
      <c r="F798" s="517"/>
      <c r="G798" s="517"/>
      <c r="H798" s="517"/>
      <c r="I798" s="211"/>
    </row>
    <row r="799" spans="1:9" ht="28.5" customHeight="1">
      <c r="A799" s="517"/>
      <c r="B799" s="536"/>
      <c r="C799" s="536"/>
      <c r="D799" s="537" t="s">
        <v>7</v>
      </c>
      <c r="E799" s="517" t="s">
        <v>8</v>
      </c>
      <c r="F799" s="517" t="s">
        <v>9</v>
      </c>
      <c r="G799" s="517" t="s">
        <v>10</v>
      </c>
      <c r="H799" s="538" t="s">
        <v>11</v>
      </c>
      <c r="I799" s="211"/>
    </row>
    <row r="800" spans="1:9" ht="28.5" customHeight="1">
      <c r="A800" s="517"/>
      <c r="B800" s="536"/>
      <c r="C800" s="536"/>
      <c r="D800" s="537"/>
      <c r="E800" s="517"/>
      <c r="F800" s="517"/>
      <c r="G800" s="517"/>
      <c r="H800" s="538"/>
      <c r="I800" s="211"/>
    </row>
    <row r="801" spans="1:40" ht="28.5" customHeight="1">
      <c r="A801" s="526" t="s">
        <v>12</v>
      </c>
      <c r="B801" s="527"/>
      <c r="C801" s="527"/>
      <c r="D801" s="527"/>
      <c r="E801" s="527"/>
      <c r="F801" s="527"/>
      <c r="G801" s="527"/>
      <c r="H801" s="527"/>
      <c r="I801" s="211"/>
    </row>
    <row r="802" spans="1:40" s="40" customFormat="1" ht="28.5" customHeight="1">
      <c r="A802" s="66" t="s">
        <v>206</v>
      </c>
      <c r="B802" s="309"/>
      <c r="C802" s="309"/>
      <c r="D802" s="163">
        <v>60</v>
      </c>
      <c r="E802" s="58">
        <v>0.85</v>
      </c>
      <c r="F802" s="58">
        <v>7.0000000000000007E-2</v>
      </c>
      <c r="G802" s="58">
        <v>14.51</v>
      </c>
      <c r="H802" s="58">
        <v>22.89</v>
      </c>
      <c r="I802" s="61"/>
      <c r="J802" s="212"/>
      <c r="K802" s="212"/>
      <c r="L802" s="212"/>
      <c r="M802" s="212"/>
      <c r="N802" s="212"/>
      <c r="O802" s="212"/>
      <c r="P802" s="212"/>
      <c r="Q802" s="212"/>
      <c r="R802" s="212"/>
      <c r="S802" s="212"/>
      <c r="T802" s="212"/>
      <c r="U802" s="212"/>
      <c r="V802" s="212"/>
      <c r="W802" s="212"/>
      <c r="X802" s="212"/>
      <c r="Y802" s="212"/>
      <c r="Z802" s="212"/>
      <c r="AA802" s="212"/>
      <c r="AB802" s="212"/>
      <c r="AC802" s="212"/>
      <c r="AD802" s="212"/>
      <c r="AE802" s="212"/>
      <c r="AF802" s="212"/>
      <c r="AG802" s="212"/>
      <c r="AH802" s="212"/>
      <c r="AI802" s="212"/>
      <c r="AJ802" s="212"/>
      <c r="AK802" s="212"/>
      <c r="AL802" s="212"/>
      <c r="AM802" s="212"/>
      <c r="AN802" s="212"/>
    </row>
    <row r="803" spans="1:40" s="40" customFormat="1" ht="28.5" customHeight="1">
      <c r="A803" s="307" t="s">
        <v>72</v>
      </c>
      <c r="B803" s="310">
        <f>C803*1.2</f>
        <v>72</v>
      </c>
      <c r="C803" s="310">
        <v>60</v>
      </c>
      <c r="D803" s="311"/>
      <c r="E803" s="54"/>
      <c r="F803" s="54"/>
      <c r="G803" s="54"/>
      <c r="H803" s="54"/>
      <c r="I803" s="61"/>
      <c r="J803" s="212"/>
      <c r="K803" s="212"/>
      <c r="L803" s="212"/>
      <c r="M803" s="212"/>
      <c r="N803" s="212"/>
      <c r="O803" s="212"/>
      <c r="P803" s="212"/>
      <c r="Q803" s="212"/>
      <c r="R803" s="212"/>
      <c r="S803" s="212"/>
      <c r="T803" s="212"/>
      <c r="U803" s="212"/>
      <c r="V803" s="212"/>
      <c r="W803" s="212"/>
      <c r="X803" s="212"/>
      <c r="Y803" s="212"/>
      <c r="Z803" s="212"/>
      <c r="AA803" s="212"/>
      <c r="AB803" s="212"/>
      <c r="AC803" s="212"/>
      <c r="AD803" s="212"/>
      <c r="AE803" s="212"/>
      <c r="AF803" s="212"/>
      <c r="AG803" s="212"/>
      <c r="AH803" s="212"/>
      <c r="AI803" s="212"/>
      <c r="AJ803" s="212"/>
      <c r="AK803" s="212"/>
      <c r="AL803" s="212"/>
      <c r="AM803" s="212"/>
      <c r="AN803" s="212"/>
    </row>
    <row r="804" spans="1:40" s="36" customFormat="1" ht="28.5" customHeight="1">
      <c r="A804" s="66" t="s">
        <v>207</v>
      </c>
      <c r="B804" s="310"/>
      <c r="C804" s="310"/>
      <c r="D804" s="126">
        <v>90</v>
      </c>
      <c r="E804" s="61">
        <v>12.3888888888889</v>
      </c>
      <c r="F804" s="61">
        <v>10.6222222222222</v>
      </c>
      <c r="G804" s="61">
        <v>11.06</v>
      </c>
      <c r="H804" s="61">
        <v>128.96</v>
      </c>
      <c r="I804" s="211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</row>
    <row r="805" spans="1:40" s="36" customFormat="1" ht="28.5" customHeight="1">
      <c r="A805" s="252" t="s">
        <v>74</v>
      </c>
      <c r="B805" s="198">
        <f t="shared" ref="B805:B806" si="82">C805*1.1</f>
        <v>60.39</v>
      </c>
      <c r="C805" s="332">
        <f>C807*1.22</f>
        <v>54.9</v>
      </c>
      <c r="D805" s="111"/>
      <c r="E805" s="110"/>
      <c r="F805" s="110"/>
      <c r="G805" s="110"/>
      <c r="H805" s="110"/>
      <c r="I805" s="211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</row>
    <row r="806" spans="1:40" s="36" customFormat="1" ht="28.5" customHeight="1">
      <c r="A806" s="252" t="s">
        <v>106</v>
      </c>
      <c r="B806" s="198">
        <f t="shared" si="82"/>
        <v>61.875000000000007</v>
      </c>
      <c r="C806" s="332">
        <f>C807*1.25</f>
        <v>56.25</v>
      </c>
      <c r="D806" s="462"/>
      <c r="E806" s="110"/>
      <c r="F806" s="110"/>
      <c r="G806" s="110"/>
      <c r="H806" s="112"/>
      <c r="I806" s="211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</row>
    <row r="807" spans="1:40" s="36" customFormat="1" ht="28.5" customHeight="1">
      <c r="A807" s="308" t="s">
        <v>208</v>
      </c>
      <c r="B807" s="241"/>
      <c r="C807" s="241">
        <v>45</v>
      </c>
      <c r="D807" s="462"/>
      <c r="E807" s="110"/>
      <c r="F807" s="110"/>
      <c r="G807" s="110"/>
      <c r="H807" s="112"/>
      <c r="I807" s="211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</row>
    <row r="808" spans="1:40" s="36" customFormat="1" ht="28.5" customHeight="1">
      <c r="A808" s="252" t="s">
        <v>36</v>
      </c>
      <c r="B808" s="332">
        <f>C808*1.18999999999999</f>
        <v>24.989999999999789</v>
      </c>
      <c r="C808" s="332">
        <v>21</v>
      </c>
      <c r="D808" s="462"/>
      <c r="E808" s="110"/>
      <c r="F808" s="110"/>
      <c r="G808" s="110"/>
      <c r="H808" s="112"/>
      <c r="I808" s="211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</row>
    <row r="809" spans="1:40" s="36" customFormat="1" ht="28.5" customHeight="1">
      <c r="A809" s="277" t="s">
        <v>44</v>
      </c>
      <c r="B809" s="278">
        <f>C809*1.25</f>
        <v>19.125</v>
      </c>
      <c r="C809" s="279">
        <v>15.3</v>
      </c>
      <c r="D809" s="462"/>
      <c r="E809" s="110"/>
      <c r="F809" s="110"/>
      <c r="G809" s="110"/>
      <c r="H809" s="112"/>
      <c r="I809" s="211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</row>
    <row r="810" spans="1:40" s="36" customFormat="1" ht="28.5" customHeight="1">
      <c r="A810" s="277" t="s">
        <v>45</v>
      </c>
      <c r="B810" s="254">
        <f>C810*1.33</f>
        <v>20.349000000000004</v>
      </c>
      <c r="C810" s="254">
        <v>15.3</v>
      </c>
      <c r="D810" s="462"/>
      <c r="E810" s="110"/>
      <c r="F810" s="110"/>
      <c r="G810" s="110"/>
      <c r="H810" s="112"/>
      <c r="I810" s="211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</row>
    <row r="811" spans="1:40" s="36" customFormat="1" ht="28.5" customHeight="1">
      <c r="A811" s="252" t="s">
        <v>38</v>
      </c>
      <c r="B811" s="332">
        <f t="shared" ref="B811:B815" si="83">C811</f>
        <v>4.5</v>
      </c>
      <c r="C811" s="332">
        <v>4.5</v>
      </c>
      <c r="D811" s="462"/>
      <c r="E811" s="110"/>
      <c r="F811" s="110"/>
      <c r="G811" s="110"/>
      <c r="H811" s="112"/>
      <c r="I811" s="211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</row>
    <row r="812" spans="1:40" s="36" customFormat="1" ht="28.5" customHeight="1">
      <c r="A812" s="252" t="s">
        <v>89</v>
      </c>
      <c r="B812" s="332">
        <f t="shared" si="83"/>
        <v>3.15</v>
      </c>
      <c r="C812" s="332">
        <v>3.15</v>
      </c>
      <c r="D812" s="462"/>
      <c r="E812" s="110"/>
      <c r="F812" s="110"/>
      <c r="G812" s="110"/>
      <c r="H812" s="112"/>
      <c r="I812" s="211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</row>
    <row r="813" spans="1:40" s="36" customFormat="1" ht="28.5" customHeight="1">
      <c r="A813" s="252" t="s">
        <v>28</v>
      </c>
      <c r="B813" s="332">
        <f t="shared" si="83"/>
        <v>36</v>
      </c>
      <c r="C813" s="332">
        <v>36</v>
      </c>
      <c r="D813" s="462"/>
      <c r="E813" s="110"/>
      <c r="F813" s="110"/>
      <c r="G813" s="110"/>
      <c r="H813" s="112"/>
      <c r="I813" s="211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</row>
    <row r="814" spans="1:40" s="36" customFormat="1" ht="28.5" customHeight="1">
      <c r="A814" s="284" t="s">
        <v>77</v>
      </c>
      <c r="B814" s="332">
        <f t="shared" si="83"/>
        <v>2</v>
      </c>
      <c r="C814" s="332">
        <v>2</v>
      </c>
      <c r="D814" s="462"/>
      <c r="E814" s="110"/>
      <c r="F814" s="110"/>
      <c r="G814" s="110"/>
      <c r="H814" s="112"/>
      <c r="I814" s="211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</row>
    <row r="815" spans="1:40" s="36" customFormat="1" ht="28.5" customHeight="1">
      <c r="A815" s="250" t="s">
        <v>23</v>
      </c>
      <c r="B815" s="332">
        <f t="shared" si="83"/>
        <v>0.23</v>
      </c>
      <c r="C815" s="332">
        <v>0.23</v>
      </c>
      <c r="D815" s="462"/>
      <c r="E815" s="110"/>
      <c r="F815" s="110"/>
      <c r="G815" s="110"/>
      <c r="H815" s="112"/>
      <c r="I815" s="211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</row>
    <row r="816" spans="1:40" s="36" customFormat="1" ht="28.5" customHeight="1">
      <c r="A816" s="252" t="s">
        <v>49</v>
      </c>
      <c r="B816" s="332">
        <f>C816*1.2</f>
        <v>0.432</v>
      </c>
      <c r="C816" s="332">
        <v>0.36</v>
      </c>
      <c r="D816" s="462"/>
      <c r="E816" s="110"/>
      <c r="F816" s="110"/>
      <c r="G816" s="110"/>
      <c r="H816" s="112"/>
      <c r="I816" s="211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</row>
    <row r="817" spans="1:40" s="36" customFormat="1" ht="28.5" customHeight="1">
      <c r="A817" s="252" t="s">
        <v>209</v>
      </c>
      <c r="B817" s="332">
        <f t="shared" ref="B817:B824" si="84">C817</f>
        <v>0.05</v>
      </c>
      <c r="C817" s="290">
        <v>0.05</v>
      </c>
      <c r="D817" s="462"/>
      <c r="E817" s="110"/>
      <c r="F817" s="110"/>
      <c r="G817" s="110"/>
      <c r="H817" s="112"/>
      <c r="I817" s="211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</row>
    <row r="818" spans="1:40" s="36" customFormat="1" ht="28.5" customHeight="1">
      <c r="A818" s="252" t="s">
        <v>39</v>
      </c>
      <c r="B818" s="332">
        <f t="shared" si="84"/>
        <v>3.15</v>
      </c>
      <c r="C818" s="332">
        <v>3.15</v>
      </c>
      <c r="D818" s="462"/>
      <c r="E818" s="51"/>
      <c r="F818" s="51"/>
      <c r="G818" s="51"/>
      <c r="H818" s="54"/>
      <c r="I818" s="211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</row>
    <row r="819" spans="1:40" s="36" customFormat="1" ht="28.5" customHeight="1">
      <c r="A819" s="246" t="s">
        <v>91</v>
      </c>
      <c r="B819" s="332">
        <f t="shared" si="84"/>
        <v>0.18</v>
      </c>
      <c r="C819" s="332">
        <v>0.18</v>
      </c>
      <c r="D819" s="462"/>
      <c r="E819" s="51"/>
      <c r="F819" s="51"/>
      <c r="G819" s="51"/>
      <c r="H819" s="54"/>
      <c r="I819" s="211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</row>
    <row r="820" spans="1:40" s="36" customFormat="1" ht="28.5" customHeight="1">
      <c r="A820" s="524" t="s">
        <v>69</v>
      </c>
      <c r="B820" s="524"/>
      <c r="C820" s="524"/>
      <c r="D820" s="92">
        <v>150</v>
      </c>
      <c r="E820" s="57">
        <v>4.8</v>
      </c>
      <c r="F820" s="57">
        <v>6.3360000000000003</v>
      </c>
      <c r="G820" s="57">
        <v>25.96</v>
      </c>
      <c r="H820" s="58">
        <v>200.46</v>
      </c>
      <c r="I820" s="211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</row>
    <row r="821" spans="1:40" s="36" customFormat="1" ht="28.5" customHeight="1">
      <c r="A821" s="274" t="s">
        <v>70</v>
      </c>
      <c r="B821" s="189">
        <f t="shared" si="84"/>
        <v>55</v>
      </c>
      <c r="C821" s="189">
        <v>55</v>
      </c>
      <c r="D821" s="249"/>
      <c r="E821" s="189"/>
      <c r="F821" s="189"/>
      <c r="G821" s="189"/>
      <c r="H821" s="189"/>
      <c r="I821" s="211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</row>
    <row r="822" spans="1:40" s="36" customFormat="1" ht="28.5" customHeight="1">
      <c r="A822" s="274" t="s">
        <v>28</v>
      </c>
      <c r="B822" s="189">
        <f t="shared" si="84"/>
        <v>106.67</v>
      </c>
      <c r="C822" s="189">
        <v>106.67</v>
      </c>
      <c r="D822" s="249"/>
      <c r="E822" s="189"/>
      <c r="F822" s="189"/>
      <c r="G822" s="189"/>
      <c r="H822" s="190"/>
      <c r="I822" s="211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</row>
    <row r="823" spans="1:40" s="36" customFormat="1" ht="28.5" customHeight="1">
      <c r="A823" s="267" t="s">
        <v>39</v>
      </c>
      <c r="B823" s="189">
        <f t="shared" si="84"/>
        <v>3.08</v>
      </c>
      <c r="C823" s="189">
        <v>3.08</v>
      </c>
      <c r="D823" s="249"/>
      <c r="E823" s="189"/>
      <c r="F823" s="189"/>
      <c r="G823" s="189"/>
      <c r="H823" s="190"/>
      <c r="I823" s="211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</row>
    <row r="824" spans="1:40" s="36" customFormat="1" ht="28.5" customHeight="1">
      <c r="A824" s="250" t="s">
        <v>23</v>
      </c>
      <c r="B824" s="197">
        <f t="shared" si="84"/>
        <v>0.33</v>
      </c>
      <c r="C824" s="197">
        <v>0.33</v>
      </c>
      <c r="D824" s="249"/>
      <c r="E824" s="197"/>
      <c r="F824" s="197"/>
      <c r="G824" s="197"/>
      <c r="H824" s="198"/>
      <c r="I824" s="211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</row>
    <row r="825" spans="1:40" ht="28.5" customHeight="1">
      <c r="A825" s="500" t="s">
        <v>26</v>
      </c>
      <c r="B825" s="501"/>
      <c r="C825" s="502"/>
      <c r="D825" s="64" t="s">
        <v>18</v>
      </c>
      <c r="E825" s="61">
        <v>0.01</v>
      </c>
      <c r="F825" s="61">
        <v>0</v>
      </c>
      <c r="G825" s="61">
        <v>5.98</v>
      </c>
      <c r="H825" s="61">
        <v>39.979999999999997</v>
      </c>
      <c r="I825" s="209"/>
    </row>
    <row r="826" spans="1:40" ht="28.5" customHeight="1">
      <c r="A826" s="252" t="s">
        <v>27</v>
      </c>
      <c r="B826" s="197">
        <f>C826</f>
        <v>1</v>
      </c>
      <c r="C826" s="197">
        <v>1</v>
      </c>
      <c r="D826" s="253"/>
      <c r="E826" s="197"/>
      <c r="F826" s="197"/>
      <c r="G826" s="197"/>
      <c r="H826" s="198"/>
      <c r="I826" s="209"/>
    </row>
    <row r="827" spans="1:40" ht="28.5" customHeight="1">
      <c r="A827" s="252" t="s">
        <v>28</v>
      </c>
      <c r="B827" s="197">
        <f>C827</f>
        <v>205</v>
      </c>
      <c r="C827" s="197">
        <v>205</v>
      </c>
      <c r="D827" s="253"/>
      <c r="E827" s="197"/>
      <c r="F827" s="197"/>
      <c r="G827" s="197"/>
      <c r="H827" s="198"/>
      <c r="I827" s="209"/>
    </row>
    <row r="828" spans="1:40" ht="28.5" customHeight="1">
      <c r="A828" s="575" t="s">
        <v>95</v>
      </c>
      <c r="B828" s="575"/>
      <c r="C828" s="575"/>
      <c r="D828" s="120" t="s">
        <v>96</v>
      </c>
      <c r="E828" s="57">
        <v>2.2400000000000002</v>
      </c>
      <c r="F828" s="68">
        <v>0.44</v>
      </c>
      <c r="G828" s="68">
        <v>23.16</v>
      </c>
      <c r="H828" s="61">
        <v>55.25</v>
      </c>
      <c r="I828" s="69"/>
    </row>
    <row r="829" spans="1:40" s="36" customFormat="1" ht="28.5" customHeight="1">
      <c r="A829" s="578" t="s">
        <v>29</v>
      </c>
      <c r="B829" s="579"/>
      <c r="C829" s="579"/>
      <c r="D829" s="128"/>
      <c r="E829" s="70">
        <f>SUM(E802:E828)</f>
        <v>20.288888888888899</v>
      </c>
      <c r="F829" s="70">
        <f>SUM(F802:F828)</f>
        <v>17.468222222222202</v>
      </c>
      <c r="G829" s="70">
        <f>SUM(G802:G828)</f>
        <v>80.67</v>
      </c>
      <c r="H829" s="70">
        <f>SUM(H802:H828)</f>
        <v>447.54000000000008</v>
      </c>
      <c r="I829" s="210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</row>
    <row r="830" spans="1:40" s="36" customFormat="1" ht="28.5" customHeight="1">
      <c r="A830" s="526" t="s">
        <v>30</v>
      </c>
      <c r="B830" s="527"/>
      <c r="C830" s="527"/>
      <c r="D830" s="527"/>
      <c r="E830" s="527"/>
      <c r="F830" s="527"/>
      <c r="G830" s="527"/>
      <c r="H830" s="527"/>
      <c r="I830" s="210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</row>
    <row r="831" spans="1:40" s="36" customFormat="1" ht="28.5" customHeight="1">
      <c r="A831" s="525" t="s">
        <v>148</v>
      </c>
      <c r="B831" s="525"/>
      <c r="C831" s="525"/>
      <c r="D831" s="170">
        <v>250</v>
      </c>
      <c r="E831" s="23">
        <v>7.4</v>
      </c>
      <c r="F831" s="23">
        <v>12.47</v>
      </c>
      <c r="G831" s="23">
        <v>18.82</v>
      </c>
      <c r="H831" s="23">
        <v>218.63</v>
      </c>
      <c r="I831" s="210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</row>
    <row r="832" spans="1:40" s="36" customFormat="1" ht="28.5" customHeight="1">
      <c r="A832" s="280" t="s">
        <v>32</v>
      </c>
      <c r="B832" s="288">
        <f>C832*1.45</f>
        <v>26.28125</v>
      </c>
      <c r="C832" s="288">
        <f>C833*1.25</f>
        <v>18.125</v>
      </c>
      <c r="D832" s="354"/>
      <c r="E832" s="270"/>
      <c r="F832" s="270"/>
      <c r="G832" s="270"/>
      <c r="H832" s="270"/>
      <c r="I832" s="210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</row>
    <row r="833" spans="1:40" s="36" customFormat="1" ht="28.5" customHeight="1">
      <c r="A833" s="355" t="s">
        <v>149</v>
      </c>
      <c r="B833" s="19"/>
      <c r="C833" s="356">
        <v>14.5</v>
      </c>
      <c r="D833" s="354"/>
      <c r="E833" s="270"/>
      <c r="F833" s="270"/>
      <c r="G833" s="270"/>
      <c r="H833" s="270"/>
      <c r="I833" s="210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</row>
    <row r="834" spans="1:40" s="36" customFormat="1" ht="28.5" customHeight="1">
      <c r="A834" s="277" t="s">
        <v>116</v>
      </c>
      <c r="B834" s="288">
        <f>C834*1.25</f>
        <v>75</v>
      </c>
      <c r="C834" s="268">
        <v>60</v>
      </c>
      <c r="D834" s="354"/>
      <c r="E834" s="270"/>
      <c r="F834" s="270"/>
      <c r="G834" s="270"/>
      <c r="H834" s="270"/>
      <c r="I834" s="210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</row>
    <row r="835" spans="1:40" s="36" customFormat="1" ht="28.5" customHeight="1">
      <c r="A835" s="250" t="s">
        <v>23</v>
      </c>
      <c r="B835" s="283">
        <f>C835</f>
        <v>0.3</v>
      </c>
      <c r="C835" s="285">
        <v>0.3</v>
      </c>
      <c r="D835" s="354"/>
      <c r="E835" s="270"/>
      <c r="F835" s="270"/>
      <c r="G835" s="270"/>
      <c r="H835" s="270"/>
      <c r="I835" s="210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</row>
    <row r="836" spans="1:40" s="36" customFormat="1" ht="28.5" customHeight="1">
      <c r="A836" s="277" t="s">
        <v>44</v>
      </c>
      <c r="B836" s="278">
        <f>C836*1.25</f>
        <v>27.1875</v>
      </c>
      <c r="C836" s="279">
        <v>21.75</v>
      </c>
      <c r="D836" s="354"/>
      <c r="E836" s="270"/>
      <c r="F836" s="270"/>
      <c r="G836" s="270"/>
      <c r="H836" s="270"/>
      <c r="I836" s="210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</row>
    <row r="837" spans="1:40" s="36" customFormat="1" ht="28.5" customHeight="1">
      <c r="A837" s="277" t="s">
        <v>45</v>
      </c>
      <c r="B837" s="254">
        <f>C837*1.33</f>
        <v>28.927500000000002</v>
      </c>
      <c r="C837" s="254">
        <v>21.75</v>
      </c>
      <c r="D837" s="354"/>
      <c r="E837" s="270"/>
      <c r="F837" s="270"/>
      <c r="G837" s="270"/>
      <c r="H837" s="270"/>
      <c r="I837" s="210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</row>
    <row r="838" spans="1:40" s="36" customFormat="1" ht="28.5" customHeight="1">
      <c r="A838" s="282" t="s">
        <v>47</v>
      </c>
      <c r="B838" s="249">
        <f t="shared" ref="B838:B839" si="85">C838</f>
        <v>5</v>
      </c>
      <c r="C838" s="254">
        <v>5</v>
      </c>
      <c r="D838" s="354"/>
      <c r="E838" s="270"/>
      <c r="F838" s="270"/>
      <c r="G838" s="270"/>
      <c r="H838" s="270"/>
      <c r="I838" s="210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</row>
    <row r="839" spans="1:40" s="36" customFormat="1" ht="28.5" customHeight="1">
      <c r="A839" s="280" t="s">
        <v>46</v>
      </c>
      <c r="B839" s="254">
        <f t="shared" si="85"/>
        <v>0.01</v>
      </c>
      <c r="C839" s="254">
        <v>0.01</v>
      </c>
      <c r="D839" s="354"/>
      <c r="E839" s="270"/>
      <c r="F839" s="270"/>
      <c r="G839" s="270"/>
      <c r="H839" s="270"/>
      <c r="I839" s="210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</row>
    <row r="840" spans="1:40" s="36" customFormat="1" ht="28.5" customHeight="1">
      <c r="A840" s="267" t="s">
        <v>36</v>
      </c>
      <c r="B840" s="374">
        <f>C840*1.18999999999999</f>
        <v>17.254999999999853</v>
      </c>
      <c r="C840" s="268">
        <v>14.5</v>
      </c>
      <c r="D840" s="354"/>
      <c r="E840" s="270"/>
      <c r="F840" s="270"/>
      <c r="G840" s="270"/>
      <c r="H840" s="270"/>
      <c r="I840" s="210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</row>
    <row r="841" spans="1:40" s="36" customFormat="1" ht="28.5" customHeight="1">
      <c r="A841" s="267" t="s">
        <v>131</v>
      </c>
      <c r="B841" s="268">
        <f t="shared" ref="B841:B842" si="86">C841</f>
        <v>5</v>
      </c>
      <c r="C841" s="268">
        <v>5</v>
      </c>
      <c r="D841" s="354"/>
      <c r="E841" s="270"/>
      <c r="F841" s="270"/>
      <c r="G841" s="270"/>
      <c r="H841" s="270"/>
      <c r="I841" s="210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</row>
    <row r="842" spans="1:40" s="36" customFormat="1" ht="28.5" customHeight="1">
      <c r="A842" s="267" t="s">
        <v>28</v>
      </c>
      <c r="B842" s="268">
        <f t="shared" si="86"/>
        <v>210</v>
      </c>
      <c r="C842" s="268">
        <v>210</v>
      </c>
      <c r="D842" s="354"/>
      <c r="E842" s="270"/>
      <c r="F842" s="270"/>
      <c r="G842" s="270"/>
      <c r="H842" s="270"/>
      <c r="I842" s="210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</row>
    <row r="843" spans="1:40" s="36" customFormat="1" ht="28.5" customHeight="1">
      <c r="A843" s="267" t="s">
        <v>48</v>
      </c>
      <c r="B843" s="268">
        <v>0.68</v>
      </c>
      <c r="C843" s="268">
        <v>0.72</v>
      </c>
      <c r="D843" s="354"/>
      <c r="E843" s="270"/>
      <c r="F843" s="270"/>
      <c r="G843" s="270"/>
      <c r="H843" s="270"/>
      <c r="I843" s="210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</row>
    <row r="844" spans="1:40" s="36" customFormat="1" ht="28.5" customHeight="1">
      <c r="A844" s="358" t="s">
        <v>136</v>
      </c>
      <c r="B844" s="268">
        <f t="shared" ref="B844:B845" si="87">C844</f>
        <v>0.05</v>
      </c>
      <c r="C844" s="359">
        <v>0.05</v>
      </c>
      <c r="D844" s="354"/>
      <c r="E844" s="270"/>
      <c r="F844" s="270"/>
      <c r="G844" s="270"/>
      <c r="H844" s="270"/>
      <c r="I844" s="210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</row>
    <row r="845" spans="1:40" s="36" customFormat="1" ht="28.5" customHeight="1">
      <c r="A845" s="262" t="s">
        <v>82</v>
      </c>
      <c r="B845" s="268">
        <f t="shared" si="87"/>
        <v>7.25</v>
      </c>
      <c r="C845" s="268">
        <v>7.25</v>
      </c>
      <c r="D845" s="354"/>
      <c r="E845" s="270"/>
      <c r="F845" s="270"/>
      <c r="G845" s="270"/>
      <c r="H845" s="270"/>
      <c r="I845" s="210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</row>
    <row r="846" spans="1:40" s="36" customFormat="1" ht="28.5" customHeight="1">
      <c r="A846" s="569" t="s">
        <v>101</v>
      </c>
      <c r="B846" s="570"/>
      <c r="C846" s="571"/>
      <c r="D846" s="64" t="s">
        <v>18</v>
      </c>
      <c r="E846" s="57">
        <v>11.35</v>
      </c>
      <c r="F846" s="57">
        <v>12.68</v>
      </c>
      <c r="G846" s="57">
        <v>32.5</v>
      </c>
      <c r="H846" s="57">
        <v>253.95</v>
      </c>
      <c r="I846" s="210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</row>
    <row r="847" spans="1:40" s="36" customFormat="1" ht="28.5" customHeight="1">
      <c r="A847" s="400" t="s">
        <v>176</v>
      </c>
      <c r="B847" s="401">
        <f>C847*1.05</f>
        <v>88.199999999999363</v>
      </c>
      <c r="C847" s="243">
        <f>C848*1.39999999999999</f>
        <v>83.999999999999389</v>
      </c>
      <c r="D847" s="402"/>
      <c r="E847" s="198"/>
      <c r="F847" s="198"/>
      <c r="G847" s="198"/>
      <c r="H847" s="198"/>
      <c r="I847" s="210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</row>
    <row r="848" spans="1:40" s="36" customFormat="1" ht="28.5" customHeight="1">
      <c r="A848" s="403" t="s">
        <v>42</v>
      </c>
      <c r="B848" s="189"/>
      <c r="C848" s="404">
        <v>60</v>
      </c>
      <c r="D848" s="402"/>
      <c r="E848" s="198"/>
      <c r="F848" s="198"/>
      <c r="G848" s="198"/>
      <c r="H848" s="198"/>
      <c r="I848" s="210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</row>
    <row r="849" spans="1:40" s="36" customFormat="1" ht="28.5" customHeight="1">
      <c r="A849" s="405" t="s">
        <v>39</v>
      </c>
      <c r="B849" s="197">
        <f t="shared" ref="B849:B850" si="88">C849</f>
        <v>6</v>
      </c>
      <c r="C849" s="190">
        <v>6</v>
      </c>
      <c r="D849" s="402"/>
      <c r="E849" s="198"/>
      <c r="F849" s="198"/>
      <c r="G849" s="198"/>
      <c r="H849" s="198"/>
      <c r="I849" s="210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</row>
    <row r="850" spans="1:40" s="36" customFormat="1" ht="28.5" customHeight="1">
      <c r="A850" s="405" t="s">
        <v>102</v>
      </c>
      <c r="B850" s="190">
        <f t="shared" si="88"/>
        <v>70</v>
      </c>
      <c r="C850" s="190">
        <v>70</v>
      </c>
      <c r="D850" s="402"/>
      <c r="E850" s="198"/>
      <c r="F850" s="198"/>
      <c r="G850" s="198"/>
      <c r="H850" s="198"/>
      <c r="I850" s="210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</row>
    <row r="851" spans="1:40" s="36" customFormat="1" ht="28.5" customHeight="1">
      <c r="A851" s="406" t="s">
        <v>177</v>
      </c>
      <c r="B851" s="190">
        <f>C851*1.25</f>
        <v>33.75</v>
      </c>
      <c r="C851" s="190">
        <v>27</v>
      </c>
      <c r="D851" s="276"/>
      <c r="E851" s="198"/>
      <c r="F851" s="198"/>
      <c r="G851" s="54"/>
      <c r="H851" s="54"/>
      <c r="I851" s="210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</row>
    <row r="852" spans="1:40" s="36" customFormat="1" ht="28.5" customHeight="1">
      <c r="A852" s="405" t="s">
        <v>86</v>
      </c>
      <c r="B852" s="190">
        <f>C852*1.33</f>
        <v>35.910000000000004</v>
      </c>
      <c r="C852" s="190">
        <v>27</v>
      </c>
      <c r="D852" s="407"/>
      <c r="E852" s="408"/>
      <c r="F852" s="408"/>
      <c r="G852" s="408"/>
      <c r="H852" s="409"/>
      <c r="I852" s="210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</row>
    <row r="853" spans="1:40" s="36" customFormat="1" ht="28.5" customHeight="1">
      <c r="A853" s="405" t="s">
        <v>36</v>
      </c>
      <c r="B853" s="401">
        <f>C853*1.18999999999999</f>
        <v>26.179999999999779</v>
      </c>
      <c r="C853" s="190">
        <v>22</v>
      </c>
      <c r="D853" s="407"/>
      <c r="E853" s="408"/>
      <c r="F853" s="408"/>
      <c r="G853" s="408"/>
      <c r="H853" s="409"/>
      <c r="I853" s="210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</row>
    <row r="854" spans="1:40" s="36" customFormat="1" ht="28.5" customHeight="1">
      <c r="A854" s="250" t="s">
        <v>23</v>
      </c>
      <c r="B854" s="190">
        <f t="shared" ref="B854:B856" si="89">C854</f>
        <v>0.7</v>
      </c>
      <c r="C854" s="190">
        <v>0.7</v>
      </c>
      <c r="D854" s="407"/>
      <c r="E854" s="408"/>
      <c r="F854" s="408"/>
      <c r="G854" s="408"/>
      <c r="H854" s="409"/>
      <c r="I854" s="210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</row>
    <row r="855" spans="1:40" s="36" customFormat="1" ht="28.5" customHeight="1">
      <c r="A855" s="405" t="s">
        <v>28</v>
      </c>
      <c r="B855" s="190">
        <f t="shared" si="89"/>
        <v>206</v>
      </c>
      <c r="C855" s="190">
        <v>206</v>
      </c>
      <c r="D855" s="407"/>
      <c r="E855" s="408"/>
      <c r="F855" s="408"/>
      <c r="G855" s="408"/>
      <c r="H855" s="409"/>
      <c r="I855" s="210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</row>
    <row r="856" spans="1:40" s="36" customFormat="1" ht="28.5" customHeight="1">
      <c r="A856" s="410" t="s">
        <v>103</v>
      </c>
      <c r="B856" s="190">
        <f t="shared" si="89"/>
        <v>0.01</v>
      </c>
      <c r="C856" s="190">
        <v>0.01</v>
      </c>
      <c r="D856" s="407"/>
      <c r="E856" s="408"/>
      <c r="F856" s="408"/>
      <c r="G856" s="408"/>
      <c r="H856" s="409"/>
      <c r="I856" s="210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</row>
    <row r="857" spans="1:40" s="36" customFormat="1" ht="28.5" customHeight="1">
      <c r="A857" s="572" t="s">
        <v>210</v>
      </c>
      <c r="B857" s="573"/>
      <c r="C857" s="574"/>
      <c r="D857" s="200">
        <v>200</v>
      </c>
      <c r="E857" s="148">
        <v>0.6</v>
      </c>
      <c r="F857" s="148">
        <v>0.08</v>
      </c>
      <c r="G857" s="148">
        <v>16.52</v>
      </c>
      <c r="H857" s="149">
        <v>71.7</v>
      </c>
      <c r="I857" s="210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</row>
    <row r="858" spans="1:40" s="36" customFormat="1" ht="28.5" customHeight="1">
      <c r="A858" s="277" t="s">
        <v>188</v>
      </c>
      <c r="B858" s="254">
        <f t="shared" ref="B858:B859" si="90">C858</f>
        <v>17</v>
      </c>
      <c r="C858" s="254">
        <v>17</v>
      </c>
      <c r="D858" s="418"/>
      <c r="E858" s="148"/>
      <c r="F858" s="148"/>
      <c r="G858" s="148"/>
      <c r="H858" s="149"/>
      <c r="I858" s="210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</row>
    <row r="859" spans="1:40" s="36" customFormat="1" ht="28.5" customHeight="1">
      <c r="A859" s="277" t="s">
        <v>28</v>
      </c>
      <c r="B859" s="254">
        <f t="shared" si="90"/>
        <v>220</v>
      </c>
      <c r="C859" s="254">
        <v>220</v>
      </c>
      <c r="D859" s="418"/>
      <c r="E859" s="148"/>
      <c r="F859" s="148"/>
      <c r="G859" s="148"/>
      <c r="H859" s="149"/>
      <c r="I859" s="210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</row>
    <row r="860" spans="1:40" s="36" customFormat="1" ht="28.5" customHeight="1">
      <c r="A860" s="503"/>
      <c r="B860" s="504"/>
      <c r="C860" s="505"/>
      <c r="D860" s="103"/>
      <c r="E860" s="57"/>
      <c r="F860" s="57"/>
      <c r="G860" s="57"/>
      <c r="H860" s="58"/>
      <c r="I860" s="210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</row>
    <row r="861" spans="1:40" s="36" customFormat="1" ht="28.5" customHeight="1">
      <c r="A861" s="575" t="s">
        <v>95</v>
      </c>
      <c r="B861" s="575"/>
      <c r="C861" s="575"/>
      <c r="D861" s="120" t="s">
        <v>96</v>
      </c>
      <c r="E861" s="57">
        <v>2.2400000000000002</v>
      </c>
      <c r="F861" s="68">
        <v>0.44</v>
      </c>
      <c r="G861" s="68">
        <v>23.16</v>
      </c>
      <c r="H861" s="61">
        <v>55.25</v>
      </c>
      <c r="I861" s="210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</row>
    <row r="862" spans="1:40" s="36" customFormat="1" ht="28.5" customHeight="1">
      <c r="A862" s="506" t="s">
        <v>29</v>
      </c>
      <c r="B862" s="506"/>
      <c r="C862" s="506"/>
      <c r="D862" s="71">
        <f>D861+D860+D857+D846+D831</f>
        <v>690</v>
      </c>
      <c r="E862" s="70">
        <f>E861+E860+E857+E846+E831</f>
        <v>21.59</v>
      </c>
      <c r="F862" s="70">
        <f>F861+F860+F857+F846+F831</f>
        <v>25.67</v>
      </c>
      <c r="G862" s="70">
        <f>G861+G860+G857+G846+G831</f>
        <v>91</v>
      </c>
      <c r="H862" s="70">
        <f>H861+H860+H857+H846+H831</f>
        <v>599.53</v>
      </c>
      <c r="I862" s="210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</row>
    <row r="863" spans="1:40" s="36" customFormat="1" ht="28.5" customHeight="1">
      <c r="A863" s="507" t="s">
        <v>53</v>
      </c>
      <c r="B863" s="508"/>
      <c r="C863" s="509"/>
      <c r="D863" s="83"/>
      <c r="E863" s="84">
        <f>E862+E829</f>
        <v>41.878888888888895</v>
      </c>
      <c r="F863" s="84">
        <f>F862+F829</f>
        <v>43.138222222222204</v>
      </c>
      <c r="G863" s="84">
        <f>G862+G829</f>
        <v>171.67000000000002</v>
      </c>
      <c r="H863" s="84">
        <f>H862+H829</f>
        <v>1047.0700000000002</v>
      </c>
      <c r="I863" s="210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</row>
    <row r="864" spans="1:40" ht="28.5" customHeight="1">
      <c r="A864" s="539" t="s">
        <v>211</v>
      </c>
      <c r="B864" s="540"/>
      <c r="C864" s="540"/>
      <c r="D864" s="540"/>
      <c r="E864" s="540"/>
      <c r="F864" s="540"/>
      <c r="G864" s="540"/>
      <c r="H864" s="540"/>
      <c r="I864" s="150"/>
    </row>
    <row r="865" spans="1:40" s="38" customFormat="1" ht="28.5" customHeight="1">
      <c r="A865" s="517" t="s">
        <v>3</v>
      </c>
      <c r="B865" s="536" t="s">
        <v>4</v>
      </c>
      <c r="C865" s="536" t="s">
        <v>5</v>
      </c>
      <c r="D865" s="517" t="s">
        <v>6</v>
      </c>
      <c r="E865" s="517"/>
      <c r="F865" s="517"/>
      <c r="G865" s="517"/>
      <c r="H865" s="517"/>
      <c r="I865" s="116"/>
      <c r="J865" s="144"/>
      <c r="K865" s="144"/>
      <c r="L865" s="144"/>
      <c r="M865" s="144"/>
      <c r="N865" s="144"/>
      <c r="O865" s="144"/>
      <c r="P865" s="144"/>
      <c r="Q865" s="144"/>
      <c r="R865" s="144"/>
      <c r="S865" s="144"/>
      <c r="T865" s="144"/>
      <c r="U865" s="144"/>
      <c r="V865" s="144"/>
      <c r="W865" s="144"/>
      <c r="X865" s="144"/>
      <c r="Y865" s="144"/>
      <c r="Z865" s="144"/>
      <c r="AA865" s="144"/>
      <c r="AB865" s="144"/>
      <c r="AC865" s="144"/>
      <c r="AD865" s="144"/>
      <c r="AE865" s="144"/>
      <c r="AF865" s="144"/>
      <c r="AG865" s="144"/>
      <c r="AH865" s="144"/>
      <c r="AI865" s="144"/>
      <c r="AJ865" s="144"/>
      <c r="AK865" s="144"/>
      <c r="AL865" s="144"/>
      <c r="AM865" s="144"/>
      <c r="AN865" s="144"/>
    </row>
    <row r="866" spans="1:40" s="38" customFormat="1" ht="28.5" customHeight="1">
      <c r="A866" s="517"/>
      <c r="B866" s="536"/>
      <c r="C866" s="536"/>
      <c r="D866" s="537" t="s">
        <v>7</v>
      </c>
      <c r="E866" s="517" t="s">
        <v>8</v>
      </c>
      <c r="F866" s="517" t="s">
        <v>9</v>
      </c>
      <c r="G866" s="517" t="s">
        <v>10</v>
      </c>
      <c r="H866" s="538" t="s">
        <v>11</v>
      </c>
      <c r="I866" s="122"/>
      <c r="J866" s="144"/>
      <c r="K866" s="144"/>
      <c r="L866" s="144"/>
      <c r="M866" s="144"/>
      <c r="N866" s="144"/>
      <c r="O866" s="144"/>
      <c r="P866" s="144"/>
      <c r="Q866" s="144"/>
      <c r="R866" s="144"/>
      <c r="S866" s="144"/>
      <c r="T866" s="144"/>
      <c r="U866" s="144"/>
      <c r="V866" s="144"/>
      <c r="W866" s="144"/>
      <c r="X866" s="144"/>
      <c r="Y866" s="144"/>
      <c r="Z866" s="144"/>
      <c r="AA866" s="144"/>
      <c r="AB866" s="144"/>
      <c r="AC866" s="144"/>
      <c r="AD866" s="144"/>
      <c r="AE866" s="144"/>
      <c r="AF866" s="144"/>
      <c r="AG866" s="144"/>
      <c r="AH866" s="144"/>
      <c r="AI866" s="144"/>
      <c r="AJ866" s="144"/>
      <c r="AK866" s="144"/>
      <c r="AL866" s="144"/>
      <c r="AM866" s="144"/>
      <c r="AN866" s="144"/>
    </row>
    <row r="867" spans="1:40" s="38" customFormat="1" ht="28.5" customHeight="1">
      <c r="A867" s="517"/>
      <c r="B867" s="536"/>
      <c r="C867" s="536"/>
      <c r="D867" s="537"/>
      <c r="E867" s="517"/>
      <c r="F867" s="517"/>
      <c r="G867" s="517"/>
      <c r="H867" s="538"/>
      <c r="I867" s="201"/>
      <c r="J867" s="144"/>
      <c r="K867" s="144"/>
      <c r="L867" s="144"/>
      <c r="M867" s="144"/>
      <c r="N867" s="144"/>
      <c r="O867" s="144"/>
      <c r="P867" s="144"/>
      <c r="Q867" s="144"/>
      <c r="R867" s="144"/>
      <c r="S867" s="144"/>
      <c r="T867" s="144"/>
      <c r="U867" s="144"/>
      <c r="V867" s="144"/>
      <c r="W867" s="144"/>
      <c r="X867" s="144"/>
      <c r="Y867" s="144"/>
      <c r="Z867" s="144"/>
      <c r="AA867" s="144"/>
      <c r="AB867" s="144"/>
      <c r="AC867" s="144"/>
      <c r="AD867" s="144"/>
      <c r="AE867" s="144"/>
      <c r="AF867" s="144"/>
      <c r="AG867" s="144"/>
      <c r="AH867" s="144"/>
      <c r="AI867" s="144"/>
      <c r="AJ867" s="144"/>
      <c r="AK867" s="144"/>
      <c r="AL867" s="144"/>
      <c r="AM867" s="144"/>
      <c r="AN867" s="144"/>
    </row>
    <row r="868" spans="1:40" s="38" customFormat="1" ht="28.5" customHeight="1">
      <c r="A868" s="526" t="s">
        <v>12</v>
      </c>
      <c r="B868" s="527"/>
      <c r="C868" s="527"/>
      <c r="D868" s="527"/>
      <c r="E868" s="527"/>
      <c r="F868" s="527"/>
      <c r="G868" s="527"/>
      <c r="H868" s="527"/>
      <c r="I868" s="201"/>
      <c r="J868" s="144"/>
      <c r="K868" s="144"/>
      <c r="L868" s="144"/>
      <c r="M868" s="144"/>
      <c r="N868" s="144"/>
      <c r="O868" s="144"/>
      <c r="P868" s="144"/>
      <c r="Q868" s="144"/>
      <c r="R868" s="144"/>
      <c r="S868" s="144"/>
      <c r="T868" s="144"/>
      <c r="U868" s="144"/>
      <c r="V868" s="144"/>
      <c r="W868" s="144"/>
      <c r="X868" s="144"/>
      <c r="Y868" s="144"/>
      <c r="Z868" s="144"/>
      <c r="AA868" s="144"/>
      <c r="AB868" s="144"/>
      <c r="AC868" s="144"/>
      <c r="AD868" s="144"/>
      <c r="AE868" s="144"/>
      <c r="AF868" s="144"/>
      <c r="AG868" s="144"/>
      <c r="AH868" s="144"/>
      <c r="AI868" s="144"/>
      <c r="AJ868" s="144"/>
      <c r="AK868" s="144"/>
      <c r="AL868" s="144"/>
      <c r="AM868" s="144"/>
      <c r="AN868" s="144"/>
    </row>
    <row r="869" spans="1:40" s="38" customFormat="1" ht="28.5" customHeight="1">
      <c r="A869" s="500" t="s">
        <v>121</v>
      </c>
      <c r="B869" s="501"/>
      <c r="C869" s="502"/>
      <c r="D869" s="142">
        <v>90</v>
      </c>
      <c r="E869" s="54">
        <v>12.05</v>
      </c>
      <c r="F869" s="54">
        <v>12.4</v>
      </c>
      <c r="G869" s="54">
        <v>28.05</v>
      </c>
      <c r="H869" s="54">
        <v>213.6</v>
      </c>
      <c r="I869" s="201"/>
      <c r="J869" s="144"/>
      <c r="K869" s="144"/>
      <c r="L869" s="144"/>
      <c r="M869" s="144"/>
      <c r="N869" s="144"/>
      <c r="O869" s="144"/>
      <c r="P869" s="144"/>
      <c r="Q869" s="144"/>
      <c r="R869" s="144"/>
      <c r="S869" s="144"/>
      <c r="T869" s="144"/>
      <c r="U869" s="144"/>
      <c r="V869" s="144"/>
      <c r="W869" s="144"/>
      <c r="X869" s="144"/>
      <c r="Y869" s="144"/>
      <c r="Z869" s="144"/>
      <c r="AA869" s="144"/>
      <c r="AB869" s="144"/>
      <c r="AC869" s="144"/>
      <c r="AD869" s="144"/>
      <c r="AE869" s="144"/>
      <c r="AF869" s="144"/>
      <c r="AG869" s="144"/>
      <c r="AH869" s="144"/>
      <c r="AI869" s="144"/>
      <c r="AJ869" s="144"/>
      <c r="AK869" s="144"/>
      <c r="AL869" s="144"/>
      <c r="AM869" s="144"/>
      <c r="AN869" s="144"/>
    </row>
    <row r="870" spans="1:40" s="38" customFormat="1" ht="28.5" customHeight="1">
      <c r="A870" s="307" t="s">
        <v>122</v>
      </c>
      <c r="B870" s="198">
        <f>C870*1.56</f>
        <v>81.12</v>
      </c>
      <c r="C870" s="198">
        <v>52</v>
      </c>
      <c r="D870" s="346"/>
      <c r="E870" s="112"/>
      <c r="F870" s="112"/>
      <c r="G870" s="112"/>
      <c r="H870" s="112"/>
      <c r="I870" s="201"/>
      <c r="J870" s="144"/>
      <c r="K870" s="144"/>
      <c r="L870" s="144"/>
      <c r="M870" s="144"/>
      <c r="N870" s="144"/>
      <c r="O870" s="144"/>
      <c r="P870" s="144"/>
      <c r="Q870" s="144"/>
      <c r="R870" s="144"/>
      <c r="S870" s="144"/>
      <c r="T870" s="144"/>
      <c r="U870" s="144"/>
      <c r="V870" s="144"/>
      <c r="W870" s="144"/>
      <c r="X870" s="144"/>
      <c r="Y870" s="144"/>
      <c r="Z870" s="144"/>
      <c r="AA870" s="144"/>
      <c r="AB870" s="144"/>
      <c r="AC870" s="144"/>
      <c r="AD870" s="144"/>
      <c r="AE870" s="144"/>
      <c r="AF870" s="144"/>
      <c r="AG870" s="144"/>
      <c r="AH870" s="144"/>
      <c r="AI870" s="144"/>
      <c r="AJ870" s="144"/>
      <c r="AK870" s="144"/>
      <c r="AL870" s="144"/>
      <c r="AM870" s="144"/>
      <c r="AN870" s="144"/>
    </row>
    <row r="871" spans="1:40" s="38" customFormat="1" ht="28.5" customHeight="1">
      <c r="A871" s="307" t="s">
        <v>123</v>
      </c>
      <c r="B871" s="198">
        <f>C871*1.57</f>
        <v>81.64</v>
      </c>
      <c r="C871" s="198">
        <v>52</v>
      </c>
      <c r="D871" s="346"/>
      <c r="E871" s="112"/>
      <c r="F871" s="112"/>
      <c r="G871" s="112"/>
      <c r="H871" s="112"/>
      <c r="I871" s="201"/>
      <c r="J871" s="144"/>
      <c r="K871" s="144"/>
      <c r="L871" s="144"/>
      <c r="M871" s="144"/>
      <c r="N871" s="144"/>
      <c r="O871" s="144"/>
      <c r="P871" s="144"/>
      <c r="Q871" s="144"/>
      <c r="R871" s="144"/>
      <c r="S871" s="144"/>
      <c r="T871" s="144"/>
      <c r="U871" s="144"/>
      <c r="V871" s="144"/>
      <c r="W871" s="144"/>
      <c r="X871" s="144"/>
      <c r="Y871" s="144"/>
      <c r="Z871" s="144"/>
      <c r="AA871" s="144"/>
      <c r="AB871" s="144"/>
      <c r="AC871" s="144"/>
      <c r="AD871" s="144"/>
      <c r="AE871" s="144"/>
      <c r="AF871" s="144"/>
      <c r="AG871" s="144"/>
      <c r="AH871" s="144"/>
      <c r="AI871" s="144"/>
      <c r="AJ871" s="144"/>
      <c r="AK871" s="144"/>
      <c r="AL871" s="144"/>
      <c r="AM871" s="144"/>
      <c r="AN871" s="144"/>
    </row>
    <row r="872" spans="1:40" s="38" customFormat="1" ht="28.5" customHeight="1">
      <c r="A872" s="347" t="s">
        <v>61</v>
      </c>
      <c r="B872" s="190">
        <f>C872*1.05</f>
        <v>19.95</v>
      </c>
      <c r="C872" s="190">
        <v>19</v>
      </c>
      <c r="D872" s="346"/>
      <c r="E872" s="204"/>
      <c r="F872" s="348"/>
      <c r="G872" s="348"/>
      <c r="H872" s="348"/>
      <c r="I872" s="201"/>
      <c r="J872" s="144"/>
      <c r="K872" s="144"/>
      <c r="L872" s="144"/>
      <c r="M872" s="144"/>
      <c r="N872" s="144"/>
      <c r="O872" s="144"/>
      <c r="P872" s="144"/>
      <c r="Q872" s="144"/>
      <c r="R872" s="144"/>
      <c r="S872" s="144"/>
      <c r="T872" s="144"/>
      <c r="U872" s="144"/>
      <c r="V872" s="144"/>
      <c r="W872" s="144"/>
      <c r="X872" s="144"/>
      <c r="Y872" s="144"/>
      <c r="Z872" s="144"/>
      <c r="AA872" s="144"/>
      <c r="AB872" s="144"/>
      <c r="AC872" s="144"/>
      <c r="AD872" s="144"/>
      <c r="AE872" s="144"/>
      <c r="AF872" s="144"/>
      <c r="AG872" s="144"/>
      <c r="AH872" s="144"/>
      <c r="AI872" s="144"/>
      <c r="AJ872" s="144"/>
      <c r="AK872" s="144"/>
      <c r="AL872" s="144"/>
      <c r="AM872" s="144"/>
      <c r="AN872" s="144"/>
    </row>
    <row r="873" spans="1:40" s="38" customFormat="1" ht="28.5" customHeight="1">
      <c r="A873" s="347" t="s">
        <v>28</v>
      </c>
      <c r="B873" s="190">
        <f t="shared" ref="B873" si="91">C873</f>
        <v>11.7</v>
      </c>
      <c r="C873" s="190">
        <v>11.7</v>
      </c>
      <c r="D873" s="346"/>
      <c r="E873" s="204"/>
      <c r="F873" s="348"/>
      <c r="G873" s="348"/>
      <c r="H873" s="348"/>
      <c r="I873" s="201"/>
      <c r="J873" s="144"/>
      <c r="K873" s="144"/>
      <c r="L873" s="144"/>
      <c r="M873" s="144"/>
      <c r="N873" s="144"/>
      <c r="O873" s="144"/>
      <c r="P873" s="144"/>
      <c r="Q873" s="144"/>
      <c r="R873" s="144"/>
      <c r="S873" s="144"/>
      <c r="T873" s="144"/>
      <c r="U873" s="144"/>
      <c r="V873" s="144"/>
      <c r="W873" s="144"/>
      <c r="X873" s="144"/>
      <c r="Y873" s="144"/>
      <c r="Z873" s="144"/>
      <c r="AA873" s="144"/>
      <c r="AB873" s="144"/>
      <c r="AC873" s="144"/>
      <c r="AD873" s="144"/>
      <c r="AE873" s="144"/>
      <c r="AF873" s="144"/>
      <c r="AG873" s="144"/>
      <c r="AH873" s="144"/>
      <c r="AI873" s="144"/>
      <c r="AJ873" s="144"/>
      <c r="AK873" s="144"/>
      <c r="AL873" s="144"/>
      <c r="AM873" s="144"/>
      <c r="AN873" s="144"/>
    </row>
    <row r="874" spans="1:40" s="38" customFormat="1" ht="28.5" customHeight="1">
      <c r="A874" s="347"/>
      <c r="B874" s="190"/>
      <c r="C874" s="190"/>
      <c r="D874" s="346"/>
      <c r="E874" s="204"/>
      <c r="F874" s="348"/>
      <c r="G874" s="348"/>
      <c r="H874" s="348"/>
      <c r="I874" s="201"/>
      <c r="J874" s="144"/>
      <c r="K874" s="144"/>
      <c r="L874" s="144"/>
      <c r="M874" s="144"/>
      <c r="N874" s="144"/>
      <c r="O874" s="144"/>
      <c r="P874" s="144"/>
      <c r="Q874" s="144"/>
      <c r="R874" s="144"/>
      <c r="S874" s="144"/>
      <c r="T874" s="144"/>
      <c r="U874" s="144"/>
      <c r="V874" s="144"/>
      <c r="W874" s="144"/>
      <c r="X874" s="144"/>
      <c r="Y874" s="144"/>
      <c r="Z874" s="144"/>
      <c r="AA874" s="144"/>
      <c r="AB874" s="144"/>
      <c r="AC874" s="144"/>
      <c r="AD874" s="144"/>
      <c r="AE874" s="144"/>
      <c r="AF874" s="144"/>
      <c r="AG874" s="144"/>
      <c r="AH874" s="144"/>
      <c r="AI874" s="144"/>
      <c r="AJ874" s="144"/>
      <c r="AK874" s="144"/>
      <c r="AL874" s="144"/>
      <c r="AM874" s="144"/>
      <c r="AN874" s="144"/>
    </row>
    <row r="875" spans="1:40" s="38" customFormat="1" ht="28.5" customHeight="1">
      <c r="A875" s="347" t="s">
        <v>36</v>
      </c>
      <c r="B875" s="190">
        <f>C875*1.18999999999999</f>
        <v>10.70999999999991</v>
      </c>
      <c r="C875" s="190">
        <v>9</v>
      </c>
      <c r="D875" s="346"/>
      <c r="E875" s="204"/>
      <c r="F875" s="348"/>
      <c r="G875" s="348"/>
      <c r="H875" s="348"/>
      <c r="I875" s="201"/>
      <c r="J875" s="144"/>
      <c r="K875" s="144"/>
      <c r="L875" s="144"/>
      <c r="M875" s="144"/>
      <c r="N875" s="144"/>
      <c r="O875" s="144"/>
      <c r="P875" s="144"/>
      <c r="Q875" s="144"/>
      <c r="R875" s="144"/>
      <c r="S875" s="144"/>
      <c r="T875" s="144"/>
      <c r="U875" s="144"/>
      <c r="V875" s="144"/>
      <c r="W875" s="144"/>
      <c r="X875" s="144"/>
      <c r="Y875" s="144"/>
      <c r="Z875" s="144"/>
      <c r="AA875" s="144"/>
      <c r="AB875" s="144"/>
      <c r="AC875" s="144"/>
      <c r="AD875" s="144"/>
      <c r="AE875" s="144"/>
      <c r="AF875" s="144"/>
      <c r="AG875" s="144"/>
      <c r="AH875" s="144"/>
      <c r="AI875" s="144"/>
      <c r="AJ875" s="144"/>
      <c r="AK875" s="144"/>
      <c r="AL875" s="144"/>
      <c r="AM875" s="144"/>
      <c r="AN875" s="144"/>
    </row>
    <row r="876" spans="1:40" s="38" customFormat="1" ht="28.5" customHeight="1">
      <c r="A876" s="347" t="s">
        <v>124</v>
      </c>
      <c r="B876" s="190">
        <f t="shared" ref="B876:B878" si="92">C876</f>
        <v>5.5</v>
      </c>
      <c r="C876" s="190">
        <v>5.5</v>
      </c>
      <c r="D876" s="346"/>
      <c r="E876" s="204"/>
      <c r="F876" s="348"/>
      <c r="G876" s="348"/>
      <c r="H876" s="348"/>
      <c r="I876" s="201"/>
      <c r="J876" s="144"/>
      <c r="K876" s="144"/>
      <c r="L876" s="144"/>
      <c r="M876" s="144"/>
      <c r="N876" s="144"/>
      <c r="O876" s="144"/>
      <c r="P876" s="144"/>
      <c r="Q876" s="144"/>
      <c r="R876" s="144"/>
      <c r="S876" s="144"/>
      <c r="T876" s="144"/>
      <c r="U876" s="144"/>
      <c r="V876" s="144"/>
      <c r="W876" s="144"/>
      <c r="X876" s="144"/>
      <c r="Y876" s="144"/>
      <c r="Z876" s="144"/>
      <c r="AA876" s="144"/>
      <c r="AB876" s="144"/>
      <c r="AC876" s="144"/>
      <c r="AD876" s="144"/>
      <c r="AE876" s="144"/>
      <c r="AF876" s="144"/>
      <c r="AG876" s="144"/>
      <c r="AH876" s="144"/>
      <c r="AI876" s="144"/>
      <c r="AJ876" s="144"/>
      <c r="AK876" s="144"/>
      <c r="AL876" s="144"/>
      <c r="AM876" s="144"/>
      <c r="AN876" s="144"/>
    </row>
    <row r="877" spans="1:40" s="38" customFormat="1" ht="28.5" customHeight="1">
      <c r="A877" s="250" t="s">
        <v>23</v>
      </c>
      <c r="B877" s="190">
        <f t="shared" si="92"/>
        <v>0.2</v>
      </c>
      <c r="C877" s="190">
        <v>0.2</v>
      </c>
      <c r="D877" s="346"/>
      <c r="E877" s="204"/>
      <c r="F877" s="348"/>
      <c r="G877" s="348"/>
      <c r="H877" s="348"/>
      <c r="I877" s="201"/>
      <c r="J877" s="144"/>
      <c r="K877" s="144"/>
      <c r="L877" s="144"/>
      <c r="M877" s="144"/>
      <c r="N877" s="144"/>
      <c r="O877" s="144"/>
      <c r="P877" s="144"/>
      <c r="Q877" s="144"/>
      <c r="R877" s="144"/>
      <c r="S877" s="144"/>
      <c r="T877" s="144"/>
      <c r="U877" s="144"/>
      <c r="V877" s="144"/>
      <c r="W877" s="144"/>
      <c r="X877" s="144"/>
      <c r="Y877" s="144"/>
      <c r="Z877" s="144"/>
      <c r="AA877" s="144"/>
      <c r="AB877" s="144"/>
      <c r="AC877" s="144"/>
      <c r="AD877" s="144"/>
      <c r="AE877" s="144"/>
      <c r="AF877" s="144"/>
      <c r="AG877" s="144"/>
      <c r="AH877" s="144"/>
      <c r="AI877" s="144"/>
      <c r="AJ877" s="144"/>
      <c r="AK877" s="144"/>
      <c r="AL877" s="144"/>
      <c r="AM877" s="144"/>
      <c r="AN877" s="144"/>
    </row>
    <row r="878" spans="1:40" s="38" customFormat="1" ht="28.5" customHeight="1">
      <c r="A878" s="347" t="s">
        <v>62</v>
      </c>
      <c r="B878" s="190">
        <f t="shared" si="92"/>
        <v>2.7</v>
      </c>
      <c r="C878" s="190">
        <v>2.7</v>
      </c>
      <c r="D878" s="346"/>
      <c r="E878" s="204"/>
      <c r="F878" s="348"/>
      <c r="G878" s="348"/>
      <c r="H878" s="348"/>
      <c r="I878" s="201"/>
      <c r="J878" s="144"/>
      <c r="K878" s="144"/>
      <c r="L878" s="144"/>
      <c r="M878" s="144"/>
      <c r="N878" s="144"/>
      <c r="O878" s="144"/>
      <c r="P878" s="144"/>
      <c r="Q878" s="144"/>
      <c r="R878" s="144"/>
      <c r="S878" s="144"/>
      <c r="T878" s="144"/>
      <c r="U878" s="144"/>
      <c r="V878" s="144"/>
      <c r="W878" s="144"/>
      <c r="X878" s="144"/>
      <c r="Y878" s="144"/>
      <c r="Z878" s="144"/>
      <c r="AA878" s="144"/>
      <c r="AB878" s="144"/>
      <c r="AC878" s="144"/>
      <c r="AD878" s="144"/>
      <c r="AE878" s="144"/>
      <c r="AF878" s="144"/>
      <c r="AG878" s="144"/>
      <c r="AH878" s="144"/>
      <c r="AI878" s="144"/>
      <c r="AJ878" s="144"/>
      <c r="AK878" s="144"/>
      <c r="AL878" s="144"/>
      <c r="AM878" s="144"/>
      <c r="AN878" s="144"/>
    </row>
    <row r="879" spans="1:40" s="38" customFormat="1" ht="28.5" customHeight="1">
      <c r="A879" s="349" t="s">
        <v>64</v>
      </c>
      <c r="B879" s="58"/>
      <c r="C879" s="58">
        <f>C878+C877+C876+C875+C874+C873+C872+C871</f>
        <v>100.1</v>
      </c>
      <c r="D879" s="346"/>
      <c r="E879" s="204"/>
      <c r="F879" s="348"/>
      <c r="G879" s="348"/>
      <c r="H879" s="348"/>
      <c r="I879" s="201"/>
      <c r="J879" s="144"/>
      <c r="K879" s="144"/>
      <c r="L879" s="144"/>
      <c r="M879" s="144"/>
      <c r="N879" s="144"/>
      <c r="O879" s="144"/>
      <c r="P879" s="144"/>
      <c r="Q879" s="144"/>
      <c r="R879" s="144"/>
      <c r="S879" s="144"/>
      <c r="T879" s="144"/>
      <c r="U879" s="144"/>
      <c r="V879" s="144"/>
      <c r="W879" s="144"/>
      <c r="X879" s="144"/>
      <c r="Y879" s="144"/>
      <c r="Z879" s="144"/>
      <c r="AA879" s="144"/>
      <c r="AB879" s="144"/>
      <c r="AC879" s="144"/>
      <c r="AD879" s="144"/>
      <c r="AE879" s="144"/>
      <c r="AF879" s="144"/>
      <c r="AG879" s="144"/>
      <c r="AH879" s="144"/>
      <c r="AI879" s="144"/>
      <c r="AJ879" s="144"/>
      <c r="AK879" s="144"/>
      <c r="AL879" s="144"/>
      <c r="AM879" s="144"/>
      <c r="AN879" s="144"/>
    </row>
    <row r="880" spans="1:40" s="38" customFormat="1" ht="28.5" customHeight="1">
      <c r="A880" s="335" t="s">
        <v>65</v>
      </c>
      <c r="B880" s="190">
        <f t="shared" ref="B880" si="93">C880</f>
        <v>1.5</v>
      </c>
      <c r="C880" s="190">
        <v>1.5</v>
      </c>
      <c r="D880" s="346"/>
      <c r="E880" s="204"/>
      <c r="F880" s="348"/>
      <c r="G880" s="348"/>
      <c r="H880" s="348"/>
      <c r="I880" s="201"/>
      <c r="J880" s="144"/>
      <c r="K880" s="144"/>
      <c r="L880" s="144"/>
      <c r="M880" s="144"/>
      <c r="N880" s="144"/>
      <c r="O880" s="144"/>
      <c r="P880" s="144"/>
      <c r="Q880" s="144"/>
      <c r="R880" s="144"/>
      <c r="S880" s="144"/>
      <c r="T880" s="144"/>
      <c r="U880" s="144"/>
      <c r="V880" s="144"/>
      <c r="W880" s="144"/>
      <c r="X880" s="144"/>
      <c r="Y880" s="144"/>
      <c r="Z880" s="144"/>
      <c r="AA880" s="144"/>
      <c r="AB880" s="144"/>
      <c r="AC880" s="144"/>
      <c r="AD880" s="144"/>
      <c r="AE880" s="144"/>
      <c r="AF880" s="144"/>
      <c r="AG880" s="144"/>
      <c r="AH880" s="144"/>
      <c r="AI880" s="144"/>
      <c r="AJ880" s="144"/>
      <c r="AK880" s="144"/>
      <c r="AL880" s="144"/>
      <c r="AM880" s="144"/>
      <c r="AN880" s="144"/>
    </row>
    <row r="881" spans="1:40" s="38" customFormat="1" ht="28.5" customHeight="1">
      <c r="A881" s="565" t="s">
        <v>125</v>
      </c>
      <c r="B881" s="566"/>
      <c r="C881" s="566"/>
      <c r="D881" s="566"/>
      <c r="E881" s="566"/>
      <c r="F881" s="566"/>
      <c r="G881" s="566"/>
      <c r="H881" s="566"/>
      <c r="I881" s="143"/>
      <c r="J881" s="144"/>
      <c r="K881" s="144"/>
      <c r="L881" s="144"/>
      <c r="M881" s="144"/>
      <c r="N881" s="144"/>
      <c r="O881" s="144"/>
      <c r="P881" s="144"/>
      <c r="Q881" s="144"/>
      <c r="R881" s="144"/>
      <c r="S881" s="144"/>
      <c r="T881" s="144"/>
      <c r="U881" s="144"/>
      <c r="V881" s="144"/>
      <c r="W881" s="144"/>
      <c r="X881" s="144"/>
      <c r="Y881" s="144"/>
      <c r="Z881" s="144"/>
      <c r="AA881" s="144"/>
      <c r="AB881" s="144"/>
      <c r="AC881" s="144"/>
      <c r="AD881" s="144"/>
      <c r="AE881" s="144"/>
      <c r="AF881" s="144"/>
      <c r="AG881" s="144"/>
      <c r="AH881" s="144"/>
      <c r="AI881" s="144"/>
      <c r="AJ881" s="144"/>
      <c r="AK881" s="144"/>
      <c r="AL881" s="144"/>
      <c r="AM881" s="144"/>
      <c r="AN881" s="144"/>
    </row>
    <row r="882" spans="1:40" s="38" customFormat="1" ht="28.5" customHeight="1">
      <c r="A882" s="216" t="s">
        <v>126</v>
      </c>
      <c r="B882" s="216"/>
      <c r="C882" s="216"/>
      <c r="D882" s="120" t="s">
        <v>279</v>
      </c>
      <c r="E882" s="189"/>
      <c r="F882" s="189"/>
      <c r="G882" s="189"/>
      <c r="H882" s="190"/>
      <c r="I882" s="143"/>
      <c r="J882" s="144"/>
      <c r="K882" s="144"/>
      <c r="L882" s="144"/>
      <c r="M882" s="144"/>
      <c r="N882" s="144"/>
      <c r="O882" s="144"/>
      <c r="P882" s="144"/>
      <c r="Q882" s="144"/>
      <c r="R882" s="144"/>
      <c r="S882" s="144"/>
      <c r="T882" s="144"/>
      <c r="U882" s="144"/>
      <c r="V882" s="144"/>
      <c r="W882" s="144"/>
      <c r="X882" s="144"/>
      <c r="Y882" s="144"/>
      <c r="Z882" s="144"/>
      <c r="AA882" s="144"/>
      <c r="AB882" s="144"/>
      <c r="AC882" s="144"/>
      <c r="AD882" s="144"/>
      <c r="AE882" s="144"/>
      <c r="AF882" s="144"/>
      <c r="AG882" s="144"/>
      <c r="AH882" s="144"/>
      <c r="AI882" s="144"/>
      <c r="AJ882" s="144"/>
      <c r="AK882" s="144"/>
      <c r="AL882" s="144"/>
      <c r="AM882" s="144"/>
      <c r="AN882" s="144"/>
    </row>
    <row r="883" spans="1:40" s="38" customFormat="1" ht="28.5" customHeight="1">
      <c r="A883" s="307" t="s">
        <v>212</v>
      </c>
      <c r="B883" s="198">
        <f t="shared" ref="B883:B884" si="94">C883</f>
        <v>108</v>
      </c>
      <c r="C883" s="385">
        <v>108</v>
      </c>
      <c r="D883" s="120"/>
      <c r="E883" s="189"/>
      <c r="F883" s="189"/>
      <c r="G883" s="189"/>
      <c r="H883" s="190"/>
      <c r="I883" s="143"/>
      <c r="J883" s="144"/>
      <c r="K883" s="144"/>
      <c r="L883" s="144"/>
      <c r="M883" s="144"/>
      <c r="N883" s="144"/>
      <c r="O883" s="144"/>
      <c r="P883" s="144"/>
      <c r="Q883" s="144"/>
      <c r="R883" s="144"/>
      <c r="S883" s="144"/>
      <c r="T883" s="144"/>
      <c r="U883" s="144"/>
      <c r="V883" s="144"/>
      <c r="W883" s="144"/>
      <c r="X883" s="144"/>
      <c r="Y883" s="144"/>
      <c r="Z883" s="144"/>
      <c r="AA883" s="144"/>
      <c r="AB883" s="144"/>
      <c r="AC883" s="144"/>
      <c r="AD883" s="144"/>
      <c r="AE883" s="144"/>
      <c r="AF883" s="144"/>
      <c r="AG883" s="144"/>
      <c r="AH883" s="144"/>
      <c r="AI883" s="144"/>
      <c r="AJ883" s="144"/>
      <c r="AK883" s="144"/>
      <c r="AL883" s="144"/>
      <c r="AM883" s="144"/>
      <c r="AN883" s="144"/>
    </row>
    <row r="884" spans="1:40" s="38" customFormat="1" ht="28.5" customHeight="1">
      <c r="A884" s="347" t="s">
        <v>39</v>
      </c>
      <c r="B884" s="190">
        <f t="shared" si="94"/>
        <v>1.5</v>
      </c>
      <c r="C884" s="190">
        <v>1.5</v>
      </c>
      <c r="D884" s="120"/>
      <c r="E884" s="189"/>
      <c r="F884" s="189"/>
      <c r="G884" s="189"/>
      <c r="H884" s="190"/>
      <c r="I884" s="143"/>
      <c r="J884" s="144"/>
      <c r="K884" s="144"/>
      <c r="L884" s="144"/>
      <c r="M884" s="144"/>
      <c r="N884" s="144"/>
      <c r="O884" s="144"/>
      <c r="P884" s="144"/>
      <c r="Q884" s="144"/>
      <c r="R884" s="144"/>
      <c r="S884" s="144"/>
      <c r="T884" s="144"/>
      <c r="U884" s="144"/>
      <c r="V884" s="144"/>
      <c r="W884" s="144"/>
      <c r="X884" s="144"/>
      <c r="Y884" s="144"/>
      <c r="Z884" s="144"/>
      <c r="AA884" s="144"/>
      <c r="AB884" s="144"/>
      <c r="AC884" s="144"/>
      <c r="AD884" s="144"/>
      <c r="AE884" s="144"/>
      <c r="AF884" s="144"/>
      <c r="AG884" s="144"/>
      <c r="AH884" s="144"/>
      <c r="AI884" s="144"/>
      <c r="AJ884" s="144"/>
      <c r="AK884" s="144"/>
      <c r="AL884" s="144"/>
      <c r="AM884" s="144"/>
      <c r="AN884" s="144"/>
    </row>
    <row r="885" spans="1:40" s="38" customFormat="1" ht="28.5" customHeight="1">
      <c r="A885" s="134" t="s">
        <v>179</v>
      </c>
      <c r="B885" s="326"/>
      <c r="C885" s="326"/>
      <c r="D885" s="135">
        <v>150</v>
      </c>
      <c r="E885" s="135">
        <v>4.5199999999999996</v>
      </c>
      <c r="F885" s="135">
        <v>8.36</v>
      </c>
      <c r="G885" s="68">
        <v>23.56</v>
      </c>
      <c r="H885" s="68">
        <v>197.6</v>
      </c>
      <c r="I885" s="143"/>
      <c r="J885" s="144"/>
      <c r="K885" s="144"/>
      <c r="L885" s="144"/>
      <c r="M885" s="144"/>
      <c r="N885" s="144"/>
      <c r="O885" s="144"/>
      <c r="P885" s="144"/>
      <c r="Q885" s="144"/>
      <c r="R885" s="144"/>
      <c r="S885" s="144"/>
      <c r="T885" s="144"/>
      <c r="U885" s="144"/>
      <c r="V885" s="144"/>
      <c r="W885" s="144"/>
      <c r="X885" s="144"/>
      <c r="Y885" s="144"/>
      <c r="Z885" s="144"/>
      <c r="AA885" s="144"/>
      <c r="AB885" s="144"/>
      <c r="AC885" s="144"/>
      <c r="AD885" s="144"/>
      <c r="AE885" s="144"/>
      <c r="AF885" s="144"/>
      <c r="AG885" s="144"/>
      <c r="AH885" s="144"/>
      <c r="AI885" s="144"/>
      <c r="AJ885" s="144"/>
      <c r="AK885" s="144"/>
      <c r="AL885" s="144"/>
      <c r="AM885" s="144"/>
      <c r="AN885" s="144"/>
    </row>
    <row r="886" spans="1:40" s="38" customFormat="1" ht="28.5" customHeight="1">
      <c r="A886" s="252" t="s">
        <v>116</v>
      </c>
      <c r="B886" s="326">
        <f t="shared" ref="B886:B887" si="95">C886*1.25</f>
        <v>193.75</v>
      </c>
      <c r="C886" s="326">
        <v>155</v>
      </c>
      <c r="D886" s="135"/>
      <c r="E886" s="40"/>
      <c r="F886" s="40"/>
      <c r="G886" s="40"/>
      <c r="H886" s="40"/>
      <c r="I886" s="143"/>
      <c r="J886" s="144"/>
      <c r="K886" s="144"/>
      <c r="L886" s="144"/>
      <c r="M886" s="144"/>
      <c r="N886" s="144"/>
      <c r="O886" s="144"/>
      <c r="P886" s="144"/>
      <c r="Q886" s="144"/>
      <c r="R886" s="144"/>
      <c r="S886" s="144"/>
      <c r="T886" s="144"/>
      <c r="U886" s="144"/>
      <c r="V886" s="144"/>
      <c r="W886" s="144"/>
      <c r="X886" s="144"/>
      <c r="Y886" s="144"/>
      <c r="Z886" s="144"/>
      <c r="AA886" s="144"/>
      <c r="AB886" s="144"/>
      <c r="AC886" s="144"/>
      <c r="AD886" s="144"/>
      <c r="AE886" s="144"/>
      <c r="AF886" s="144"/>
      <c r="AG886" s="144"/>
      <c r="AH886" s="144"/>
      <c r="AI886" s="144"/>
      <c r="AJ886" s="144"/>
      <c r="AK886" s="144"/>
      <c r="AL886" s="144"/>
      <c r="AM886" s="144"/>
      <c r="AN886" s="144"/>
    </row>
    <row r="887" spans="1:40" s="38" customFormat="1" ht="28.5" customHeight="1">
      <c r="A887" s="248" t="s">
        <v>117</v>
      </c>
      <c r="B887" s="249">
        <f t="shared" si="95"/>
        <v>22.5</v>
      </c>
      <c r="C887" s="249">
        <v>18</v>
      </c>
      <c r="D887" s="135"/>
      <c r="E887" s="40"/>
      <c r="F887" s="40"/>
      <c r="G887" s="40"/>
      <c r="H887" s="40"/>
      <c r="I887" s="143"/>
      <c r="J887" s="144"/>
      <c r="K887" s="144"/>
      <c r="L887" s="144"/>
      <c r="M887" s="144"/>
      <c r="N887" s="144"/>
      <c r="O887" s="144"/>
      <c r="P887" s="144"/>
      <c r="Q887" s="144"/>
      <c r="R887" s="144"/>
      <c r="S887" s="144"/>
      <c r="T887" s="144"/>
      <c r="U887" s="144"/>
      <c r="V887" s="144"/>
      <c r="W887" s="144"/>
      <c r="X887" s="144"/>
      <c r="Y887" s="144"/>
      <c r="Z887" s="144"/>
      <c r="AA887" s="144"/>
      <c r="AB887" s="144"/>
      <c r="AC887" s="144"/>
      <c r="AD887" s="144"/>
      <c r="AE887" s="144"/>
      <c r="AF887" s="144"/>
      <c r="AG887" s="144"/>
      <c r="AH887" s="144"/>
      <c r="AI887" s="144"/>
      <c r="AJ887" s="144"/>
      <c r="AK887" s="144"/>
      <c r="AL887" s="144"/>
      <c r="AM887" s="144"/>
      <c r="AN887" s="144"/>
    </row>
    <row r="888" spans="1:40" s="38" customFormat="1" ht="28.5" customHeight="1">
      <c r="A888" s="248" t="s">
        <v>88</v>
      </c>
      <c r="B888" s="249">
        <f>C888*1.33</f>
        <v>23.94</v>
      </c>
      <c r="C888" s="249">
        <v>18</v>
      </c>
      <c r="D888" s="135"/>
      <c r="E888" s="40"/>
      <c r="F888" s="40"/>
      <c r="G888" s="40"/>
      <c r="H888" s="40"/>
      <c r="I888" s="143"/>
      <c r="J888" s="144"/>
      <c r="K888" s="144"/>
      <c r="L888" s="144"/>
      <c r="M888" s="144"/>
      <c r="N888" s="144"/>
      <c r="O888" s="144"/>
      <c r="P888" s="144"/>
      <c r="Q888" s="144"/>
      <c r="R888" s="144"/>
      <c r="S888" s="144"/>
      <c r="T888" s="144"/>
      <c r="U888" s="144"/>
      <c r="V888" s="144"/>
      <c r="W888" s="144"/>
      <c r="X888" s="144"/>
      <c r="Y888" s="144"/>
      <c r="Z888" s="144"/>
      <c r="AA888" s="144"/>
      <c r="AB888" s="144"/>
      <c r="AC888" s="144"/>
      <c r="AD888" s="144"/>
      <c r="AE888" s="144"/>
      <c r="AF888" s="144"/>
      <c r="AG888" s="144"/>
      <c r="AH888" s="144"/>
      <c r="AI888" s="144"/>
      <c r="AJ888" s="144"/>
      <c r="AK888" s="144"/>
      <c r="AL888" s="144"/>
      <c r="AM888" s="144"/>
      <c r="AN888" s="144"/>
    </row>
    <row r="889" spans="1:40" s="38" customFormat="1" ht="28.5" customHeight="1">
      <c r="A889" s="335" t="s">
        <v>36</v>
      </c>
      <c r="B889" s="326">
        <f>C889*1.18999999999999</f>
        <v>10.947999999999906</v>
      </c>
      <c r="C889" s="326">
        <v>9.1999999999999993</v>
      </c>
      <c r="D889" s="135"/>
      <c r="E889" s="40"/>
      <c r="F889" s="40"/>
      <c r="G889" s="40"/>
      <c r="H889" s="40"/>
      <c r="I889" s="143"/>
      <c r="J889" s="144"/>
      <c r="K889" s="144"/>
      <c r="L889" s="144"/>
      <c r="M889" s="144"/>
      <c r="N889" s="144"/>
      <c r="O889" s="144"/>
      <c r="P889" s="144"/>
      <c r="Q889" s="144"/>
      <c r="R889" s="144"/>
      <c r="S889" s="144"/>
      <c r="T889" s="144"/>
      <c r="U889" s="144"/>
      <c r="V889" s="144"/>
      <c r="W889" s="144"/>
      <c r="X889" s="144"/>
      <c r="Y889" s="144"/>
      <c r="Z889" s="144"/>
      <c r="AA889" s="144"/>
      <c r="AB889" s="144"/>
      <c r="AC889" s="144"/>
      <c r="AD889" s="144"/>
      <c r="AE889" s="144"/>
      <c r="AF889" s="144"/>
      <c r="AG889" s="144"/>
      <c r="AH889" s="144"/>
      <c r="AI889" s="144"/>
      <c r="AJ889" s="144"/>
      <c r="AK889" s="144"/>
      <c r="AL889" s="144"/>
      <c r="AM889" s="144"/>
      <c r="AN889" s="144"/>
    </row>
    <row r="890" spans="1:40" s="38" customFormat="1" ht="28.5" customHeight="1">
      <c r="A890" s="274" t="s">
        <v>180</v>
      </c>
      <c r="B890" s="326">
        <f t="shared" ref="B890:B893" si="96">C890</f>
        <v>2.5</v>
      </c>
      <c r="C890" s="326">
        <v>2.5</v>
      </c>
      <c r="D890" s="135"/>
      <c r="E890" s="40"/>
      <c r="F890" s="40"/>
      <c r="G890" s="40"/>
      <c r="H890" s="40"/>
      <c r="I890" s="143"/>
      <c r="J890" s="144"/>
      <c r="K890" s="144"/>
      <c r="L890" s="144"/>
      <c r="M890" s="144"/>
      <c r="N890" s="144"/>
      <c r="O890" s="144"/>
      <c r="P890" s="144"/>
      <c r="Q890" s="144"/>
      <c r="R890" s="144"/>
      <c r="S890" s="144"/>
      <c r="T890" s="144"/>
      <c r="U890" s="144"/>
      <c r="V890" s="144"/>
      <c r="W890" s="144"/>
      <c r="X890" s="144"/>
      <c r="Y890" s="144"/>
      <c r="Z890" s="144"/>
      <c r="AA890" s="144"/>
      <c r="AB890" s="144"/>
      <c r="AC890" s="144"/>
      <c r="AD890" s="144"/>
      <c r="AE890" s="144"/>
      <c r="AF890" s="144"/>
      <c r="AG890" s="144"/>
      <c r="AH890" s="144"/>
      <c r="AI890" s="144"/>
      <c r="AJ890" s="144"/>
      <c r="AK890" s="144"/>
      <c r="AL890" s="144"/>
      <c r="AM890" s="144"/>
      <c r="AN890" s="144"/>
    </row>
    <row r="891" spans="1:40" s="38" customFormat="1" ht="28.5" customHeight="1">
      <c r="A891" s="250" t="s">
        <v>28</v>
      </c>
      <c r="B891" s="326">
        <f t="shared" si="96"/>
        <v>12</v>
      </c>
      <c r="C891" s="326">
        <v>12</v>
      </c>
      <c r="D891" s="135"/>
      <c r="E891" s="40"/>
      <c r="F891" s="40"/>
      <c r="G891" s="40"/>
      <c r="H891" s="40"/>
      <c r="I891" s="143"/>
      <c r="J891" s="144"/>
      <c r="K891" s="144"/>
      <c r="L891" s="144"/>
      <c r="M891" s="144"/>
      <c r="N891" s="144"/>
      <c r="O891" s="144"/>
      <c r="P891" s="144"/>
      <c r="Q891" s="144"/>
      <c r="R891" s="144"/>
      <c r="S891" s="144"/>
      <c r="T891" s="144"/>
      <c r="U891" s="144"/>
      <c r="V891" s="144"/>
      <c r="W891" s="144"/>
      <c r="X891" s="144"/>
      <c r="Y891" s="144"/>
      <c r="Z891" s="144"/>
      <c r="AA891" s="144"/>
      <c r="AB891" s="144"/>
      <c r="AC891" s="144"/>
      <c r="AD891" s="144"/>
      <c r="AE891" s="144"/>
      <c r="AF891" s="144"/>
      <c r="AG891" s="144"/>
      <c r="AH891" s="144"/>
      <c r="AI891" s="144"/>
      <c r="AJ891" s="144"/>
      <c r="AK891" s="144"/>
      <c r="AL891" s="144"/>
      <c r="AM891" s="144"/>
      <c r="AN891" s="144"/>
    </row>
    <row r="892" spans="1:40" s="38" customFormat="1" ht="28.5" customHeight="1">
      <c r="A892" s="250" t="s">
        <v>23</v>
      </c>
      <c r="B892" s="326">
        <f t="shared" si="96"/>
        <v>0.33</v>
      </c>
      <c r="C892" s="326">
        <v>0.33</v>
      </c>
      <c r="D892" s="135"/>
      <c r="E892" s="40"/>
      <c r="F892" s="40"/>
      <c r="G892" s="40"/>
      <c r="H892" s="40"/>
      <c r="I892" s="143"/>
      <c r="J892" s="144"/>
      <c r="K892" s="144"/>
      <c r="L892" s="144"/>
      <c r="M892" s="144"/>
      <c r="N892" s="144"/>
      <c r="O892" s="144"/>
      <c r="P892" s="144"/>
      <c r="Q892" s="144"/>
      <c r="R892" s="144"/>
      <c r="S892" s="144"/>
      <c r="T892" s="144"/>
      <c r="U892" s="144"/>
      <c r="V892" s="144"/>
      <c r="W892" s="144"/>
      <c r="X892" s="144"/>
      <c r="Y892" s="144"/>
      <c r="Z892" s="144"/>
      <c r="AA892" s="144"/>
      <c r="AB892" s="144"/>
      <c r="AC892" s="144"/>
      <c r="AD892" s="144"/>
      <c r="AE892" s="144"/>
      <c r="AF892" s="144"/>
      <c r="AG892" s="144"/>
      <c r="AH892" s="144"/>
      <c r="AI892" s="144"/>
      <c r="AJ892" s="144"/>
      <c r="AK892" s="144"/>
      <c r="AL892" s="144"/>
      <c r="AM892" s="144"/>
      <c r="AN892" s="144"/>
    </row>
    <row r="893" spans="1:40" s="38" customFormat="1" ht="28.5" customHeight="1">
      <c r="A893" s="339" t="s">
        <v>39</v>
      </c>
      <c r="B893" s="326">
        <f t="shared" si="96"/>
        <v>8</v>
      </c>
      <c r="C893" s="326">
        <v>8</v>
      </c>
      <c r="D893" s="135"/>
      <c r="E893" s="40"/>
      <c r="F893" s="40"/>
      <c r="G893" s="40"/>
      <c r="H893" s="40"/>
      <c r="I893" s="143"/>
      <c r="J893" s="144"/>
      <c r="K893" s="144"/>
      <c r="L893" s="144"/>
      <c r="M893" s="144"/>
      <c r="N893" s="144"/>
      <c r="O893" s="144"/>
      <c r="P893" s="144"/>
      <c r="Q893" s="144"/>
      <c r="R893" s="144"/>
      <c r="S893" s="144"/>
      <c r="T893" s="144"/>
      <c r="U893" s="144"/>
      <c r="V893" s="144"/>
      <c r="W893" s="144"/>
      <c r="X893" s="144"/>
      <c r="Y893" s="144"/>
      <c r="Z893" s="144"/>
      <c r="AA893" s="144"/>
      <c r="AB893" s="144"/>
      <c r="AC893" s="144"/>
      <c r="AD893" s="144"/>
      <c r="AE893" s="144"/>
      <c r="AF893" s="144"/>
      <c r="AG893" s="144"/>
      <c r="AH893" s="144"/>
      <c r="AI893" s="144"/>
      <c r="AJ893" s="144"/>
      <c r="AK893" s="144"/>
      <c r="AL893" s="144"/>
      <c r="AM893" s="144"/>
      <c r="AN893" s="144"/>
    </row>
    <row r="894" spans="1:40" ht="28.5" customHeight="1">
      <c r="A894" s="533" t="s">
        <v>213</v>
      </c>
      <c r="B894" s="533"/>
      <c r="C894" s="533"/>
      <c r="D894" s="137">
        <v>200</v>
      </c>
      <c r="E894" s="23">
        <v>0.9</v>
      </c>
      <c r="F894" s="23">
        <v>0.3</v>
      </c>
      <c r="G894" s="23">
        <v>0.36</v>
      </c>
      <c r="H894" s="23">
        <v>29</v>
      </c>
      <c r="I894" s="116"/>
    </row>
    <row r="895" spans="1:40" ht="28.5" customHeight="1">
      <c r="A895" s="284" t="s">
        <v>93</v>
      </c>
      <c r="B895" s="285">
        <f t="shared" ref="B895:B897" si="97">C895</f>
        <v>1</v>
      </c>
      <c r="C895" s="285">
        <v>1</v>
      </c>
      <c r="D895" s="340"/>
      <c r="E895" s="270"/>
      <c r="F895" s="270"/>
      <c r="G895" s="270"/>
      <c r="H895" s="270"/>
      <c r="I895" s="116"/>
    </row>
    <row r="896" spans="1:40" ht="28.5" customHeight="1">
      <c r="A896" s="284" t="s">
        <v>28</v>
      </c>
      <c r="B896" s="285">
        <f t="shared" si="97"/>
        <v>210</v>
      </c>
      <c r="C896" s="285">
        <v>210</v>
      </c>
      <c r="D896" s="340"/>
      <c r="E896" s="270"/>
      <c r="F896" s="270"/>
      <c r="G896" s="270"/>
      <c r="H896" s="270"/>
      <c r="I896" s="116"/>
    </row>
    <row r="897" spans="1:9" ht="28.5" customHeight="1">
      <c r="A897" s="341" t="s">
        <v>119</v>
      </c>
      <c r="B897" s="342">
        <f t="shared" si="97"/>
        <v>5</v>
      </c>
      <c r="C897" s="342">
        <v>5</v>
      </c>
      <c r="D897" s="343"/>
      <c r="E897" s="270"/>
      <c r="F897" s="270"/>
      <c r="G897" s="270"/>
      <c r="H897" s="270"/>
      <c r="I897" s="116"/>
    </row>
    <row r="898" spans="1:9" ht="28.5" customHeight="1">
      <c r="A898" s="503" t="s">
        <v>95</v>
      </c>
      <c r="B898" s="504"/>
      <c r="C898" s="505"/>
      <c r="D898" s="120" t="s">
        <v>80</v>
      </c>
      <c r="E898" s="57">
        <v>1.05</v>
      </c>
      <c r="F898" s="68">
        <v>0.15</v>
      </c>
      <c r="G898" s="68">
        <v>14.1</v>
      </c>
      <c r="H898" s="61">
        <v>61.95</v>
      </c>
      <c r="I898" s="116"/>
    </row>
    <row r="899" spans="1:9" ht="28.5" customHeight="1">
      <c r="A899" s="503"/>
      <c r="B899" s="504"/>
      <c r="C899" s="505"/>
      <c r="D899" s="103"/>
      <c r="E899" s="57"/>
      <c r="F899" s="57"/>
      <c r="G899" s="57"/>
      <c r="H899" s="58"/>
      <c r="I899" s="116"/>
    </row>
    <row r="900" spans="1:9" ht="28.5" customHeight="1">
      <c r="A900" s="567" t="s">
        <v>29</v>
      </c>
      <c r="B900" s="568"/>
      <c r="C900" s="568"/>
      <c r="D900" s="217">
        <f>D899+D898+D885+D882+D894</f>
        <v>470</v>
      </c>
      <c r="E900" s="70">
        <f>E899+E898+E894+E885+E869</f>
        <v>18.52</v>
      </c>
      <c r="F900" s="70">
        <f>F899+F898+F894+F885+F869</f>
        <v>21.21</v>
      </c>
      <c r="G900" s="70">
        <f>G899+G898+G894+G885+G869</f>
        <v>66.069999999999993</v>
      </c>
      <c r="H900" s="70">
        <f>H899+H898+H894+H885+H869</f>
        <v>502.15</v>
      </c>
      <c r="I900" s="116"/>
    </row>
    <row r="901" spans="1:9" ht="28.5" customHeight="1">
      <c r="A901" s="526" t="s">
        <v>30</v>
      </c>
      <c r="B901" s="527"/>
      <c r="C901" s="527"/>
      <c r="D901" s="527"/>
      <c r="E901" s="527"/>
      <c r="F901" s="527"/>
      <c r="G901" s="527"/>
      <c r="H901" s="527"/>
      <c r="I901" s="116"/>
    </row>
    <row r="902" spans="1:9" ht="28.5" customHeight="1">
      <c r="A902" s="86" t="s">
        <v>55</v>
      </c>
      <c r="B902" s="304"/>
      <c r="C902" s="58"/>
      <c r="D902" s="87">
        <v>60</v>
      </c>
      <c r="E902" s="58">
        <v>1.17</v>
      </c>
      <c r="F902" s="58">
        <v>0.17</v>
      </c>
      <c r="G902" s="58">
        <v>4.5</v>
      </c>
      <c r="H902" s="58">
        <v>23.83</v>
      </c>
      <c r="I902" s="116"/>
    </row>
    <row r="903" spans="1:9" ht="28.5" customHeight="1">
      <c r="A903" s="248" t="s">
        <v>56</v>
      </c>
      <c r="B903" s="190">
        <f>C903*1.02</f>
        <v>61.2</v>
      </c>
      <c r="C903" s="190">
        <v>60</v>
      </c>
      <c r="D903" s="61"/>
      <c r="E903" s="190"/>
      <c r="F903" s="190"/>
      <c r="G903" s="190"/>
      <c r="H903" s="190"/>
      <c r="I903" s="116"/>
    </row>
    <row r="904" spans="1:9" ht="28.5" customHeight="1">
      <c r="A904" s="123" t="s">
        <v>214</v>
      </c>
      <c r="B904" s="327"/>
      <c r="C904" s="328"/>
      <c r="D904" s="114" t="s">
        <v>18</v>
      </c>
      <c r="E904" s="23">
        <v>7.62</v>
      </c>
      <c r="F904" s="23">
        <v>7.39</v>
      </c>
      <c r="G904" s="23">
        <v>20.8</v>
      </c>
      <c r="H904" s="23">
        <v>186.1</v>
      </c>
      <c r="I904" s="116"/>
    </row>
    <row r="905" spans="1:9" ht="28.5" customHeight="1">
      <c r="A905" s="258" t="s">
        <v>32</v>
      </c>
      <c r="B905" s="259">
        <f>C905*1.45</f>
        <v>12.382999999999999</v>
      </c>
      <c r="C905" s="259">
        <f>C906*1.22</f>
        <v>8.5399999999999991</v>
      </c>
      <c r="D905" s="329"/>
      <c r="E905" s="270"/>
      <c r="F905" s="270"/>
      <c r="G905" s="270"/>
      <c r="H905" s="270"/>
      <c r="I905" s="116"/>
    </row>
    <row r="906" spans="1:9" ht="28.5" customHeight="1">
      <c r="A906" s="260" t="s">
        <v>33</v>
      </c>
      <c r="B906" s="259"/>
      <c r="C906" s="23">
        <v>7</v>
      </c>
      <c r="D906" s="330"/>
      <c r="E906" s="270"/>
      <c r="F906" s="270"/>
      <c r="G906" s="270"/>
      <c r="H906" s="270"/>
      <c r="I906" s="116"/>
    </row>
    <row r="907" spans="1:9" ht="28.5" customHeight="1">
      <c r="A907" s="262" t="s">
        <v>215</v>
      </c>
      <c r="B907" s="259">
        <f>C907*1.25</f>
        <v>65</v>
      </c>
      <c r="C907" s="259">
        <v>52</v>
      </c>
      <c r="D907" s="330"/>
      <c r="E907" s="270"/>
      <c r="F907" s="270"/>
      <c r="G907" s="270"/>
      <c r="H907" s="270"/>
      <c r="I907" s="116"/>
    </row>
    <row r="908" spans="1:9" ht="28.5" customHeight="1">
      <c r="A908" s="262" t="s">
        <v>49</v>
      </c>
      <c r="B908" s="259">
        <f>C908*1.28</f>
        <v>0.58879999999999999</v>
      </c>
      <c r="C908" s="259">
        <v>0.46</v>
      </c>
      <c r="D908" s="330"/>
      <c r="E908" s="270"/>
      <c r="F908" s="270"/>
      <c r="G908" s="270"/>
      <c r="H908" s="270"/>
      <c r="I908" s="116"/>
    </row>
    <row r="909" spans="1:9" ht="28.5" customHeight="1">
      <c r="A909" s="262" t="s">
        <v>36</v>
      </c>
      <c r="B909" s="259">
        <f>C909*1.18999999999999</f>
        <v>10.947999999999906</v>
      </c>
      <c r="C909" s="259">
        <v>9.1999999999999993</v>
      </c>
      <c r="D909" s="330"/>
      <c r="E909" s="270"/>
      <c r="F909" s="270"/>
      <c r="G909" s="270"/>
      <c r="H909" s="270"/>
      <c r="I909" s="116"/>
    </row>
    <row r="910" spans="1:9" ht="28.5" customHeight="1">
      <c r="A910" s="262" t="s">
        <v>39</v>
      </c>
      <c r="B910" s="259">
        <f>C910</f>
        <v>4</v>
      </c>
      <c r="C910" s="259">
        <v>4</v>
      </c>
      <c r="D910" s="330"/>
      <c r="E910" s="270"/>
      <c r="F910" s="270"/>
      <c r="G910" s="270"/>
      <c r="H910" s="270"/>
      <c r="I910" s="116"/>
    </row>
    <row r="911" spans="1:9" ht="28.5" customHeight="1">
      <c r="A911" s="277" t="s">
        <v>44</v>
      </c>
      <c r="B911" s="278">
        <f>C911*1.25</f>
        <v>11.5</v>
      </c>
      <c r="C911" s="279">
        <v>9.1999999999999993</v>
      </c>
      <c r="D911" s="330"/>
      <c r="E911" s="270"/>
      <c r="F911" s="270"/>
      <c r="G911" s="270"/>
      <c r="H911" s="270"/>
      <c r="I911" s="116"/>
    </row>
    <row r="912" spans="1:9" ht="28.5" customHeight="1">
      <c r="A912" s="277" t="s">
        <v>45</v>
      </c>
      <c r="B912" s="254">
        <f>C912*1.33</f>
        <v>12.235999999999999</v>
      </c>
      <c r="C912" s="279">
        <v>9.1999999999999993</v>
      </c>
      <c r="D912" s="330"/>
      <c r="E912" s="270"/>
      <c r="F912" s="270"/>
      <c r="G912" s="270"/>
      <c r="H912" s="270"/>
      <c r="I912" s="116"/>
    </row>
    <row r="913" spans="1:9" ht="28.5" customHeight="1">
      <c r="A913" s="250" t="s">
        <v>23</v>
      </c>
      <c r="B913" s="278">
        <f t="shared" ref="B913:B916" si="98">C913</f>
        <v>0.32</v>
      </c>
      <c r="C913" s="259">
        <v>0.32</v>
      </c>
      <c r="D913" s="330"/>
      <c r="E913" s="270"/>
      <c r="F913" s="270"/>
      <c r="G913" s="270"/>
      <c r="H913" s="270"/>
      <c r="I913" s="116"/>
    </row>
    <row r="914" spans="1:9" ht="28.5" customHeight="1">
      <c r="A914" s="262" t="s">
        <v>28</v>
      </c>
      <c r="B914" s="259">
        <f t="shared" si="98"/>
        <v>126</v>
      </c>
      <c r="C914" s="259">
        <v>126</v>
      </c>
      <c r="D914" s="330"/>
      <c r="E914" s="270"/>
      <c r="F914" s="270"/>
      <c r="G914" s="270"/>
      <c r="H914" s="270"/>
      <c r="I914" s="116"/>
    </row>
    <row r="915" spans="1:9" ht="28.5" customHeight="1">
      <c r="A915" s="258" t="s">
        <v>100</v>
      </c>
      <c r="B915" s="317">
        <f t="shared" si="98"/>
        <v>7.4</v>
      </c>
      <c r="C915" s="317">
        <v>7.4</v>
      </c>
      <c r="D915" s="330"/>
      <c r="E915" s="270"/>
      <c r="F915" s="270"/>
      <c r="G915" s="270"/>
      <c r="H915" s="270"/>
      <c r="I915" s="116"/>
    </row>
    <row r="916" spans="1:9" ht="28.5" customHeight="1">
      <c r="A916" s="258" t="s">
        <v>38</v>
      </c>
      <c r="B916" s="317">
        <f t="shared" si="98"/>
        <v>4</v>
      </c>
      <c r="C916" s="317">
        <v>4</v>
      </c>
      <c r="D916" s="330"/>
      <c r="E916" s="270"/>
      <c r="F916" s="270"/>
      <c r="G916" s="270"/>
      <c r="H916" s="270"/>
      <c r="I916" s="116"/>
    </row>
    <row r="917" spans="1:9" ht="28.5" customHeight="1">
      <c r="A917" s="66" t="s">
        <v>216</v>
      </c>
      <c r="B917" s="310"/>
      <c r="C917" s="310"/>
      <c r="D917" s="126">
        <v>100</v>
      </c>
      <c r="E917" s="61">
        <v>10.11</v>
      </c>
      <c r="F917" s="61">
        <v>14.63</v>
      </c>
      <c r="G917" s="61">
        <v>28.5</v>
      </c>
      <c r="H917" s="61">
        <v>268.72000000000003</v>
      </c>
      <c r="I917" s="116"/>
    </row>
    <row r="918" spans="1:9" ht="28.5" customHeight="1">
      <c r="A918" s="252" t="s">
        <v>61</v>
      </c>
      <c r="B918" s="198">
        <f>C918*1.05</f>
        <v>83.737499999999997</v>
      </c>
      <c r="C918" s="332">
        <f>C919*1.45</f>
        <v>79.75</v>
      </c>
      <c r="D918" s="111"/>
      <c r="E918" s="110"/>
      <c r="F918" s="112"/>
      <c r="G918" s="112"/>
      <c r="H918" s="112"/>
      <c r="I918" s="116"/>
    </row>
    <row r="919" spans="1:9" ht="28.5" customHeight="1">
      <c r="A919" s="308" t="s">
        <v>107</v>
      </c>
      <c r="B919" s="241"/>
      <c r="C919" s="241">
        <v>55</v>
      </c>
      <c r="D919" s="111"/>
      <c r="E919" s="110"/>
      <c r="F919" s="110"/>
      <c r="G919" s="110"/>
      <c r="H919" s="112"/>
      <c r="I919" s="116"/>
    </row>
    <row r="920" spans="1:9" ht="28.5" customHeight="1">
      <c r="A920" s="252" t="s">
        <v>36</v>
      </c>
      <c r="B920" s="332">
        <f>C920*1.18999999999999</f>
        <v>23.799999999999798</v>
      </c>
      <c r="C920" s="332">
        <v>20</v>
      </c>
      <c r="D920" s="111"/>
      <c r="E920" s="110"/>
      <c r="F920" s="110"/>
      <c r="G920" s="110"/>
      <c r="H920" s="112"/>
      <c r="I920" s="116"/>
    </row>
    <row r="921" spans="1:9" ht="28.5" customHeight="1">
      <c r="A921" s="277" t="s">
        <v>44</v>
      </c>
      <c r="B921" s="278">
        <f>C921*1.25</f>
        <v>12.5</v>
      </c>
      <c r="C921" s="279">
        <v>10</v>
      </c>
      <c r="D921" s="111"/>
      <c r="E921" s="110"/>
      <c r="F921" s="110"/>
      <c r="G921" s="110"/>
      <c r="H921" s="112"/>
      <c r="I921" s="116"/>
    </row>
    <row r="922" spans="1:9" ht="28.5" customHeight="1">
      <c r="A922" s="277" t="s">
        <v>45</v>
      </c>
      <c r="B922" s="254">
        <f>C922*1.33</f>
        <v>13.3</v>
      </c>
      <c r="C922" s="279">
        <v>10</v>
      </c>
      <c r="D922" s="111"/>
      <c r="E922" s="110"/>
      <c r="F922" s="110"/>
      <c r="G922" s="110"/>
      <c r="H922" s="112"/>
      <c r="I922" s="116"/>
    </row>
    <row r="923" spans="1:9" ht="28.5" customHeight="1">
      <c r="A923" s="252" t="s">
        <v>28</v>
      </c>
      <c r="B923" s="332">
        <f t="shared" ref="B923:B931" si="99">C923</f>
        <v>35</v>
      </c>
      <c r="C923" s="332">
        <v>35</v>
      </c>
      <c r="D923" s="111"/>
      <c r="E923" s="110"/>
      <c r="F923" s="110"/>
      <c r="G923" s="110"/>
      <c r="H923" s="112"/>
      <c r="I923" s="116"/>
    </row>
    <row r="924" spans="1:9" ht="28.5" customHeight="1">
      <c r="A924" s="284" t="s">
        <v>77</v>
      </c>
      <c r="B924" s="332">
        <f t="shared" si="99"/>
        <v>2.5</v>
      </c>
      <c r="C924" s="332">
        <v>2.5</v>
      </c>
      <c r="D924" s="111"/>
      <c r="E924" s="110"/>
      <c r="F924" s="110"/>
      <c r="G924" s="110"/>
      <c r="H924" s="112"/>
      <c r="I924" s="116"/>
    </row>
    <row r="925" spans="1:9" ht="28.5" customHeight="1">
      <c r="A925" s="250" t="s">
        <v>23</v>
      </c>
      <c r="B925" s="332">
        <f t="shared" si="99"/>
        <v>0.4</v>
      </c>
      <c r="C925" s="332">
        <v>0.4</v>
      </c>
      <c r="D925" s="111"/>
      <c r="E925" s="110"/>
      <c r="F925" s="110"/>
      <c r="G925" s="110"/>
      <c r="H925" s="112"/>
      <c r="I925" s="116"/>
    </row>
    <row r="926" spans="1:9" ht="28.5" customHeight="1">
      <c r="A926" s="252" t="s">
        <v>39</v>
      </c>
      <c r="B926" s="332">
        <f t="shared" si="99"/>
        <v>3</v>
      </c>
      <c r="C926" s="332">
        <v>3</v>
      </c>
      <c r="D926" s="53"/>
      <c r="E926" s="110"/>
      <c r="F926" s="110"/>
      <c r="G926" s="110"/>
      <c r="H926" s="112"/>
      <c r="I926" s="116"/>
    </row>
    <row r="927" spans="1:9" ht="28.5" customHeight="1">
      <c r="A927" s="524" t="s">
        <v>69</v>
      </c>
      <c r="B927" s="524"/>
      <c r="C927" s="524"/>
      <c r="D927" s="92">
        <v>150</v>
      </c>
      <c r="E927" s="57">
        <v>4.8</v>
      </c>
      <c r="F927" s="57">
        <v>6.34</v>
      </c>
      <c r="G927" s="57">
        <v>28.47</v>
      </c>
      <c r="H927" s="58">
        <v>200.46</v>
      </c>
      <c r="I927" s="116"/>
    </row>
    <row r="928" spans="1:9" ht="28.5" customHeight="1">
      <c r="A928" s="274" t="s">
        <v>70</v>
      </c>
      <c r="B928" s="189">
        <f t="shared" si="99"/>
        <v>55</v>
      </c>
      <c r="C928" s="189">
        <v>55</v>
      </c>
      <c r="D928" s="249"/>
      <c r="E928" s="189"/>
      <c r="F928" s="189"/>
      <c r="G928" s="189"/>
      <c r="H928" s="189"/>
      <c r="I928" s="116"/>
    </row>
    <row r="929" spans="1:9" ht="28.5" customHeight="1">
      <c r="A929" s="274" t="s">
        <v>28</v>
      </c>
      <c r="B929" s="189">
        <v>106.5</v>
      </c>
      <c r="C929" s="189">
        <v>106.67</v>
      </c>
      <c r="D929" s="249"/>
      <c r="E929" s="189"/>
      <c r="F929" s="189"/>
      <c r="G929" s="189"/>
      <c r="H929" s="190"/>
      <c r="I929" s="116"/>
    </row>
    <row r="930" spans="1:9" ht="28.5" customHeight="1">
      <c r="A930" s="251" t="s">
        <v>16</v>
      </c>
      <c r="B930" s="189">
        <f t="shared" si="99"/>
        <v>3</v>
      </c>
      <c r="C930" s="189">
        <v>3</v>
      </c>
      <c r="D930" s="249"/>
      <c r="E930" s="189"/>
      <c r="F930" s="189"/>
      <c r="G930" s="189"/>
      <c r="H930" s="190"/>
      <c r="I930" s="116"/>
    </row>
    <row r="931" spans="1:9" ht="28.5" customHeight="1">
      <c r="A931" s="250" t="s">
        <v>23</v>
      </c>
      <c r="B931" s="197">
        <f t="shared" si="99"/>
        <v>0.3</v>
      </c>
      <c r="C931" s="197">
        <v>0.3</v>
      </c>
      <c r="D931" s="249"/>
      <c r="E931" s="197"/>
      <c r="F931" s="197"/>
      <c r="G931" s="197"/>
      <c r="H931" s="198"/>
      <c r="I931" s="116"/>
    </row>
    <row r="932" spans="1:9" ht="28.5" customHeight="1">
      <c r="A932" s="500" t="s">
        <v>26</v>
      </c>
      <c r="B932" s="501"/>
      <c r="C932" s="502"/>
      <c r="D932" s="64" t="s">
        <v>18</v>
      </c>
      <c r="E932" s="61">
        <v>0.01</v>
      </c>
      <c r="F932" s="61">
        <v>0</v>
      </c>
      <c r="G932" s="61">
        <v>5.98</v>
      </c>
      <c r="H932" s="61">
        <v>39.979999999999997</v>
      </c>
      <c r="I932" s="116"/>
    </row>
    <row r="933" spans="1:9" ht="28.5" customHeight="1">
      <c r="A933" s="252" t="s">
        <v>27</v>
      </c>
      <c r="B933" s="197">
        <f>C933</f>
        <v>1</v>
      </c>
      <c r="C933" s="197">
        <v>1</v>
      </c>
      <c r="D933" s="253"/>
      <c r="E933" s="197"/>
      <c r="F933" s="197"/>
      <c r="G933" s="197"/>
      <c r="H933" s="198"/>
      <c r="I933" s="116"/>
    </row>
    <row r="934" spans="1:9" ht="28.5" customHeight="1">
      <c r="A934" s="252" t="s">
        <v>28</v>
      </c>
      <c r="B934" s="197">
        <f>C934</f>
        <v>205</v>
      </c>
      <c r="C934" s="197">
        <v>205</v>
      </c>
      <c r="D934" s="253"/>
      <c r="E934" s="197"/>
      <c r="F934" s="197"/>
      <c r="G934" s="197"/>
      <c r="H934" s="198"/>
      <c r="I934" s="116"/>
    </row>
    <row r="935" spans="1:9" ht="28.5" customHeight="1">
      <c r="A935" s="503" t="s">
        <v>95</v>
      </c>
      <c r="B935" s="504"/>
      <c r="C935" s="505"/>
      <c r="D935" s="120" t="s">
        <v>80</v>
      </c>
      <c r="E935" s="57">
        <v>1.05</v>
      </c>
      <c r="F935" s="68">
        <v>0.15</v>
      </c>
      <c r="G935" s="68">
        <v>14.1</v>
      </c>
      <c r="H935" s="61">
        <v>61.95</v>
      </c>
      <c r="I935" s="116"/>
    </row>
    <row r="936" spans="1:9" ht="28.5" customHeight="1">
      <c r="A936" s="506" t="s">
        <v>29</v>
      </c>
      <c r="B936" s="506"/>
      <c r="C936" s="506"/>
      <c r="D936" s="71">
        <f>D935+D932+D927+D917+D904+D902</f>
        <v>740</v>
      </c>
      <c r="E936" s="70">
        <f>E935+E932+E927+E917+E904+E902</f>
        <v>24.759999999999998</v>
      </c>
      <c r="F936" s="70">
        <f>F935+F932+F927+F917+F904+F902</f>
        <v>28.680000000000003</v>
      </c>
      <c r="G936" s="70">
        <f>G935+G932+G927+G917+G904+G902</f>
        <v>102.35</v>
      </c>
      <c r="H936" s="70">
        <f>H935+H932+H927+H917+H904+H902</f>
        <v>781.04000000000008</v>
      </c>
      <c r="I936" s="116"/>
    </row>
    <row r="937" spans="1:9" ht="28.5" customHeight="1">
      <c r="A937" s="507" t="s">
        <v>53</v>
      </c>
      <c r="B937" s="508"/>
      <c r="C937" s="509"/>
      <c r="D937" s="83"/>
      <c r="E937" s="84">
        <f>E936+E900</f>
        <v>43.28</v>
      </c>
      <c r="F937" s="84">
        <f>F936+F900</f>
        <v>49.89</v>
      </c>
      <c r="G937" s="84">
        <f>G936+G900</f>
        <v>168.42</v>
      </c>
      <c r="H937" s="84">
        <f>H936+H900</f>
        <v>1283.19</v>
      </c>
      <c r="I937" s="116"/>
    </row>
    <row r="938" spans="1:9" ht="28.5" customHeight="1">
      <c r="A938" s="539" t="s">
        <v>217</v>
      </c>
      <c r="B938" s="540"/>
      <c r="C938" s="540"/>
      <c r="D938" s="540"/>
      <c r="E938" s="540"/>
      <c r="F938" s="540"/>
      <c r="G938" s="540"/>
      <c r="H938" s="540"/>
      <c r="I938" s="116"/>
    </row>
    <row r="939" spans="1:9" ht="28.5" customHeight="1">
      <c r="A939" s="518" t="s">
        <v>3</v>
      </c>
      <c r="B939" s="536" t="s">
        <v>4</v>
      </c>
      <c r="C939" s="536" t="s">
        <v>5</v>
      </c>
      <c r="D939" s="517" t="s">
        <v>6</v>
      </c>
      <c r="E939" s="517"/>
      <c r="F939" s="517"/>
      <c r="G939" s="517"/>
      <c r="H939" s="517"/>
      <c r="I939" s="116"/>
    </row>
    <row r="940" spans="1:9" ht="28.5" customHeight="1">
      <c r="A940" s="519"/>
      <c r="B940" s="536"/>
      <c r="C940" s="536"/>
      <c r="D940" s="537" t="s">
        <v>7</v>
      </c>
      <c r="E940" s="517" t="s">
        <v>8</v>
      </c>
      <c r="F940" s="517" t="s">
        <v>9</v>
      </c>
      <c r="G940" s="517" t="s">
        <v>10</v>
      </c>
      <c r="H940" s="538" t="s">
        <v>11</v>
      </c>
      <c r="I940" s="116"/>
    </row>
    <row r="941" spans="1:9" ht="28.5" customHeight="1">
      <c r="A941" s="520"/>
      <c r="B941" s="536"/>
      <c r="C941" s="536"/>
      <c r="D941" s="537"/>
      <c r="E941" s="517"/>
      <c r="F941" s="517"/>
      <c r="G941" s="517"/>
      <c r="H941" s="538"/>
      <c r="I941" s="116"/>
    </row>
    <row r="942" spans="1:9" ht="28.5" customHeight="1">
      <c r="A942" s="526" t="s">
        <v>12</v>
      </c>
      <c r="B942" s="527"/>
      <c r="C942" s="527"/>
      <c r="D942" s="527"/>
      <c r="E942" s="527"/>
      <c r="F942" s="527"/>
      <c r="G942" s="527"/>
      <c r="H942" s="527"/>
      <c r="I942" s="116"/>
    </row>
    <row r="943" spans="1:9" ht="28.5" customHeight="1">
      <c r="A943" s="218" t="s">
        <v>218</v>
      </c>
      <c r="B943" s="435"/>
      <c r="C943" s="436"/>
      <c r="D943" s="219" t="s">
        <v>279</v>
      </c>
      <c r="E943" s="23">
        <v>8.2222222222222197</v>
      </c>
      <c r="F943" s="23">
        <v>10.69</v>
      </c>
      <c r="G943" s="23">
        <v>12.06</v>
      </c>
      <c r="H943" s="23">
        <v>144</v>
      </c>
      <c r="I943" s="116"/>
    </row>
    <row r="944" spans="1:9" ht="28.5" customHeight="1">
      <c r="A944" s="437" t="s">
        <v>219</v>
      </c>
      <c r="B944" s="259">
        <f>C944*1.08</f>
        <v>48.6</v>
      </c>
      <c r="C944" s="259">
        <v>45</v>
      </c>
      <c r="D944" s="155"/>
      <c r="E944" s="438"/>
      <c r="F944" s="438"/>
      <c r="G944" s="438"/>
      <c r="H944" s="438"/>
      <c r="I944" s="116"/>
    </row>
    <row r="945" spans="1:9" ht="28.5" customHeight="1">
      <c r="A945" s="262" t="s">
        <v>36</v>
      </c>
      <c r="B945" s="254">
        <f>C945*1.18999999999999</f>
        <v>17.849999999999849</v>
      </c>
      <c r="C945" s="254">
        <v>15</v>
      </c>
      <c r="D945" s="155"/>
      <c r="E945" s="281"/>
      <c r="F945" s="281"/>
      <c r="G945" s="281"/>
      <c r="H945" s="281"/>
      <c r="I945" s="116"/>
    </row>
    <row r="946" spans="1:9" ht="28.5" customHeight="1">
      <c r="A946" s="277" t="s">
        <v>44</v>
      </c>
      <c r="B946" s="278">
        <f>C946*1.25</f>
        <v>20</v>
      </c>
      <c r="C946" s="279">
        <v>16</v>
      </c>
      <c r="D946" s="155"/>
      <c r="E946" s="281"/>
      <c r="F946" s="281"/>
      <c r="G946" s="281"/>
      <c r="H946" s="281"/>
      <c r="I946" s="116"/>
    </row>
    <row r="947" spans="1:9" ht="28.5" customHeight="1">
      <c r="A947" s="277" t="s">
        <v>45</v>
      </c>
      <c r="B947" s="254">
        <f t="shared" ref="B947:B948" si="100">C947*1.33</f>
        <v>21.28</v>
      </c>
      <c r="C947" s="254">
        <v>16</v>
      </c>
      <c r="D947" s="155"/>
      <c r="E947" s="281"/>
      <c r="F947" s="281"/>
      <c r="G947" s="281"/>
      <c r="H947" s="281"/>
      <c r="I947" s="116"/>
    </row>
    <row r="948" spans="1:9" ht="28.5" customHeight="1">
      <c r="A948" s="280" t="s">
        <v>220</v>
      </c>
      <c r="B948" s="337">
        <f t="shared" si="100"/>
        <v>18.62</v>
      </c>
      <c r="C948" s="439">
        <v>14</v>
      </c>
      <c r="D948" s="155"/>
      <c r="E948" s="281"/>
      <c r="F948" s="281"/>
      <c r="G948" s="281"/>
      <c r="H948" s="281"/>
      <c r="I948" s="116"/>
    </row>
    <row r="949" spans="1:9" ht="28.5" customHeight="1">
      <c r="A949" s="280" t="s">
        <v>221</v>
      </c>
      <c r="B949" s="337">
        <f t="shared" ref="B949:B956" si="101">C949</f>
        <v>14</v>
      </c>
      <c r="C949" s="439">
        <v>14</v>
      </c>
      <c r="D949" s="155"/>
      <c r="E949" s="281"/>
      <c r="F949" s="281"/>
      <c r="G949" s="281"/>
      <c r="H949" s="281"/>
      <c r="I949" s="116"/>
    </row>
    <row r="950" spans="1:9" ht="28.5" customHeight="1">
      <c r="A950" s="262" t="s">
        <v>39</v>
      </c>
      <c r="B950" s="259">
        <f t="shared" si="101"/>
        <v>6.3</v>
      </c>
      <c r="C950" s="259">
        <v>6.3</v>
      </c>
      <c r="D950" s="155"/>
      <c r="E950" s="281"/>
      <c r="F950" s="281"/>
      <c r="G950" s="281"/>
      <c r="H950" s="281"/>
      <c r="I950" s="116"/>
    </row>
    <row r="951" spans="1:9" ht="28.5" customHeight="1">
      <c r="A951" s="262" t="s">
        <v>38</v>
      </c>
      <c r="B951" s="259">
        <f t="shared" si="101"/>
        <v>5</v>
      </c>
      <c r="C951" s="259">
        <v>5</v>
      </c>
      <c r="D951" s="155"/>
      <c r="E951" s="281"/>
      <c r="F951" s="281"/>
      <c r="G951" s="281"/>
      <c r="H951" s="281"/>
      <c r="I951" s="116"/>
    </row>
    <row r="952" spans="1:9" ht="28.5" customHeight="1">
      <c r="A952" s="262" t="s">
        <v>28</v>
      </c>
      <c r="B952" s="254">
        <f t="shared" si="101"/>
        <v>100</v>
      </c>
      <c r="C952" s="254">
        <v>100</v>
      </c>
      <c r="D952" s="155"/>
      <c r="E952" s="281"/>
      <c r="F952" s="281"/>
      <c r="G952" s="281"/>
      <c r="H952" s="281"/>
      <c r="I952" s="116"/>
    </row>
    <row r="953" spans="1:9" ht="28.5" customHeight="1">
      <c r="A953" s="250" t="s">
        <v>23</v>
      </c>
      <c r="B953" s="254">
        <f t="shared" si="101"/>
        <v>0.23</v>
      </c>
      <c r="C953" s="259">
        <v>0.23</v>
      </c>
      <c r="D953" s="155"/>
      <c r="E953" s="281"/>
      <c r="F953" s="281"/>
      <c r="G953" s="281"/>
      <c r="H953" s="281"/>
      <c r="I953" s="116"/>
    </row>
    <row r="954" spans="1:9" ht="28.5" customHeight="1">
      <c r="A954" s="246" t="s">
        <v>91</v>
      </c>
      <c r="B954" s="259">
        <f t="shared" si="101"/>
        <v>0.3</v>
      </c>
      <c r="C954" s="259">
        <v>0.3</v>
      </c>
      <c r="D954" s="155"/>
      <c r="E954" s="281"/>
      <c r="F954" s="281"/>
      <c r="G954" s="281"/>
      <c r="H954" s="281"/>
      <c r="I954" s="116"/>
    </row>
    <row r="955" spans="1:9" ht="28.5" customHeight="1">
      <c r="A955" s="261" t="s">
        <v>222</v>
      </c>
      <c r="B955" s="254">
        <f t="shared" si="101"/>
        <v>1.1111111111111099E-2</v>
      </c>
      <c r="C955" s="259">
        <v>1.1111111111111099E-2</v>
      </c>
      <c r="D955" s="155"/>
      <c r="E955" s="281"/>
      <c r="F955" s="281"/>
      <c r="G955" s="281"/>
      <c r="H955" s="281"/>
      <c r="I955" s="116"/>
    </row>
    <row r="956" spans="1:9" ht="28.5" customHeight="1">
      <c r="A956" s="261" t="s">
        <v>223</v>
      </c>
      <c r="B956" s="254">
        <f t="shared" si="101"/>
        <v>1.1111111111111099E-2</v>
      </c>
      <c r="C956" s="259">
        <v>1.1111111111111099E-2</v>
      </c>
      <c r="D956" s="155"/>
      <c r="E956" s="281"/>
      <c r="F956" s="281"/>
      <c r="G956" s="281"/>
      <c r="H956" s="281"/>
      <c r="I956" s="116"/>
    </row>
    <row r="957" spans="1:9" ht="28.5" customHeight="1">
      <c r="A957" s="287" t="s">
        <v>49</v>
      </c>
      <c r="B957" s="288">
        <f>C957*1.2</f>
        <v>0.6</v>
      </c>
      <c r="C957" s="288">
        <v>0.5</v>
      </c>
      <c r="D957" s="155"/>
      <c r="E957" s="281"/>
      <c r="F957" s="281"/>
      <c r="G957" s="281"/>
      <c r="H957" s="281"/>
      <c r="I957" s="116"/>
    </row>
    <row r="958" spans="1:9" ht="28.5" customHeight="1">
      <c r="A958" s="524" t="s">
        <v>69</v>
      </c>
      <c r="B958" s="524"/>
      <c r="C958" s="524"/>
      <c r="D958" s="92">
        <v>150</v>
      </c>
      <c r="E958" s="57">
        <v>4.8</v>
      </c>
      <c r="F958" s="57">
        <v>6.34</v>
      </c>
      <c r="G958" s="57">
        <v>28.47</v>
      </c>
      <c r="H958" s="58">
        <v>200.46</v>
      </c>
      <c r="I958" s="116"/>
    </row>
    <row r="959" spans="1:9" ht="28.5" customHeight="1">
      <c r="A959" s="274" t="s">
        <v>70</v>
      </c>
      <c r="B959" s="189">
        <f t="shared" ref="B959" si="102">C959</f>
        <v>55</v>
      </c>
      <c r="C959" s="189">
        <v>55</v>
      </c>
      <c r="D959" s="249"/>
      <c r="E959" s="189"/>
      <c r="F959" s="189"/>
      <c r="G959" s="189"/>
      <c r="H959" s="189"/>
      <c r="I959" s="116"/>
    </row>
    <row r="960" spans="1:9" ht="28.5" customHeight="1">
      <c r="A960" s="274" t="s">
        <v>28</v>
      </c>
      <c r="B960" s="189">
        <v>106.5</v>
      </c>
      <c r="C960" s="189">
        <v>106.67</v>
      </c>
      <c r="D960" s="249"/>
      <c r="E960" s="189"/>
      <c r="F960" s="189"/>
      <c r="G960" s="189"/>
      <c r="H960" s="190"/>
      <c r="I960" s="209"/>
    </row>
    <row r="961" spans="1:40" ht="28.5" customHeight="1">
      <c r="A961" s="251" t="s">
        <v>16</v>
      </c>
      <c r="B961" s="189">
        <f t="shared" ref="B961:B962" si="103">C961</f>
        <v>3</v>
      </c>
      <c r="C961" s="189">
        <v>3</v>
      </c>
      <c r="D961" s="249"/>
      <c r="E961" s="189"/>
      <c r="F961" s="189"/>
      <c r="G961" s="189"/>
      <c r="H961" s="190"/>
      <c r="I961" s="209"/>
    </row>
    <row r="962" spans="1:40" ht="28.5" customHeight="1">
      <c r="A962" s="250" t="s">
        <v>23</v>
      </c>
      <c r="B962" s="197">
        <f t="shared" si="103"/>
        <v>0.3</v>
      </c>
      <c r="C962" s="197">
        <v>0.3</v>
      </c>
      <c r="D962" s="249"/>
      <c r="E962" s="197"/>
      <c r="F962" s="197"/>
      <c r="G962" s="197"/>
      <c r="H962" s="198"/>
      <c r="I962" s="209"/>
    </row>
    <row r="963" spans="1:40" ht="28.5" customHeight="1">
      <c r="A963" s="220" t="s">
        <v>224</v>
      </c>
      <c r="B963" s="220"/>
      <c r="C963" s="220"/>
      <c r="D963" s="221">
        <v>200</v>
      </c>
      <c r="E963" s="222">
        <v>0.68</v>
      </c>
      <c r="F963" s="23">
        <v>0.28000000000000003</v>
      </c>
      <c r="G963" s="23">
        <v>16.64</v>
      </c>
      <c r="H963" s="158">
        <v>85.68</v>
      </c>
      <c r="I963" s="209"/>
    </row>
    <row r="964" spans="1:40" ht="28.5" customHeight="1">
      <c r="A964" s="295" t="s">
        <v>188</v>
      </c>
      <c r="B964" s="296">
        <f t="shared" ref="B964:B966" si="104">C964</f>
        <v>16</v>
      </c>
      <c r="C964" s="296">
        <v>16</v>
      </c>
      <c r="D964" s="440"/>
      <c r="E964" s="296"/>
      <c r="F964" s="296"/>
      <c r="G964" s="296"/>
      <c r="H964" s="296"/>
      <c r="I964" s="209"/>
    </row>
    <row r="965" spans="1:40" ht="28.5" customHeight="1">
      <c r="A965" s="246" t="s">
        <v>91</v>
      </c>
      <c r="B965" s="296">
        <f t="shared" si="104"/>
        <v>6</v>
      </c>
      <c r="C965" s="296">
        <v>6</v>
      </c>
      <c r="D965" s="440"/>
      <c r="E965" s="296"/>
      <c r="F965" s="296"/>
      <c r="G965" s="296"/>
      <c r="H965" s="296"/>
      <c r="I965" s="209"/>
    </row>
    <row r="966" spans="1:40" ht="28.5" customHeight="1">
      <c r="A966" s="282" t="s">
        <v>28</v>
      </c>
      <c r="B966" s="441">
        <f t="shared" si="104"/>
        <v>200</v>
      </c>
      <c r="C966" s="441">
        <v>200</v>
      </c>
      <c r="D966" s="334"/>
      <c r="E966" s="334"/>
      <c r="F966" s="334"/>
      <c r="G966" s="334"/>
      <c r="H966" s="334"/>
      <c r="I966" s="209"/>
    </row>
    <row r="967" spans="1:40" ht="28.5" customHeight="1">
      <c r="A967" s="503"/>
      <c r="B967" s="504"/>
      <c r="C967" s="505"/>
      <c r="D967" s="90"/>
      <c r="E967" s="57"/>
      <c r="F967" s="57"/>
      <c r="G967" s="57"/>
      <c r="H967" s="58"/>
      <c r="I967" s="209"/>
    </row>
    <row r="968" spans="1:40" s="41" customFormat="1" ht="28.5" customHeight="1">
      <c r="A968" s="564" t="s">
        <v>24</v>
      </c>
      <c r="B968" s="564"/>
      <c r="C968" s="564"/>
      <c r="D968" s="64" t="s">
        <v>25</v>
      </c>
      <c r="E968" s="58">
        <v>0.66</v>
      </c>
      <c r="F968" s="58">
        <v>0.38</v>
      </c>
      <c r="G968" s="58">
        <v>14.25</v>
      </c>
      <c r="H968" s="58">
        <v>85</v>
      </c>
      <c r="I968" s="223"/>
      <c r="J968" s="233"/>
      <c r="K968" s="233"/>
      <c r="L968" s="233"/>
      <c r="M968" s="233"/>
      <c r="N968" s="233"/>
      <c r="O968" s="233"/>
      <c r="P968" s="233"/>
      <c r="Q968" s="233"/>
      <c r="R968" s="233"/>
      <c r="S968" s="233"/>
      <c r="T968" s="233"/>
      <c r="U968" s="233"/>
      <c r="V968" s="233"/>
      <c r="W968" s="233"/>
      <c r="X968" s="233"/>
      <c r="Y968" s="233"/>
      <c r="Z968" s="233"/>
      <c r="AA968" s="233"/>
      <c r="AB968" s="233"/>
      <c r="AC968" s="233"/>
      <c r="AD968" s="233"/>
      <c r="AE968" s="233"/>
      <c r="AF968" s="233"/>
      <c r="AG968" s="233"/>
      <c r="AH968" s="233"/>
      <c r="AI968" s="233"/>
      <c r="AJ968" s="233"/>
      <c r="AK968" s="233"/>
      <c r="AL968" s="233"/>
      <c r="AM968" s="233"/>
      <c r="AN968" s="233"/>
    </row>
    <row r="969" spans="1:40" ht="28.5" customHeight="1">
      <c r="A969" s="506" t="s">
        <v>29</v>
      </c>
      <c r="B969" s="506"/>
      <c r="C969" s="506"/>
      <c r="D969" s="71">
        <f>D968+D967+D963+D958+D943</f>
        <v>560</v>
      </c>
      <c r="E969" s="70">
        <f>E968+E967+E963+E958+E943</f>
        <v>14.362222222222218</v>
      </c>
      <c r="F969" s="70">
        <f>F968+F967+F963+F958+F943</f>
        <v>17.689999999999998</v>
      </c>
      <c r="G969" s="70">
        <f>G968+G967+G963+G958+G943</f>
        <v>71.42</v>
      </c>
      <c r="H969" s="70">
        <f>H968+H967+H963+H958+H943</f>
        <v>515.14</v>
      </c>
      <c r="I969" s="209"/>
    </row>
    <row r="970" spans="1:40" s="36" customFormat="1" ht="28.5" customHeight="1">
      <c r="A970" s="552" t="s">
        <v>30</v>
      </c>
      <c r="B970" s="553"/>
      <c r="C970" s="553"/>
      <c r="D970" s="553"/>
      <c r="E970" s="553"/>
      <c r="F970" s="553"/>
      <c r="G970" s="553"/>
      <c r="H970" s="553"/>
      <c r="I970" s="202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</row>
    <row r="971" spans="1:40" s="36" customFormat="1" ht="28.5" customHeight="1">
      <c r="A971" s="74" t="s">
        <v>31</v>
      </c>
      <c r="B971" s="256"/>
      <c r="C971" s="257"/>
      <c r="D971" s="75">
        <v>250</v>
      </c>
      <c r="E971" s="54">
        <v>11.72</v>
      </c>
      <c r="F971" s="54">
        <v>16.510000000000002</v>
      </c>
      <c r="G971" s="54">
        <v>3.02</v>
      </c>
      <c r="H971" s="54">
        <v>207.7</v>
      </c>
      <c r="I971" s="202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</row>
    <row r="972" spans="1:40" s="36" customFormat="1" ht="28.5" customHeight="1">
      <c r="A972" s="258" t="s">
        <v>32</v>
      </c>
      <c r="B972" s="259">
        <f>C972*1.45</f>
        <v>70.759999999999991</v>
      </c>
      <c r="C972" s="259">
        <f>C973*1.22</f>
        <v>48.8</v>
      </c>
      <c r="D972" s="75"/>
      <c r="E972" s="54"/>
      <c r="F972" s="54"/>
      <c r="G972" s="54"/>
      <c r="H972" s="54"/>
      <c r="I972" s="202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</row>
    <row r="973" spans="1:40" s="36" customFormat="1" ht="28.5" customHeight="1">
      <c r="A973" s="260" t="s">
        <v>33</v>
      </c>
      <c r="B973" s="259"/>
      <c r="C973" s="23">
        <v>40</v>
      </c>
      <c r="D973" s="257"/>
      <c r="E973" s="54"/>
      <c r="F973" s="54"/>
      <c r="G973" s="54"/>
      <c r="H973" s="54"/>
      <c r="I973" s="202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</row>
    <row r="974" spans="1:40" s="36" customFormat="1" ht="28.5" customHeight="1">
      <c r="A974" s="261" t="s">
        <v>34</v>
      </c>
      <c r="B974" s="259">
        <f>C974*1.05</f>
        <v>22.837500000000002</v>
      </c>
      <c r="C974" s="259">
        <f>C975*1.45</f>
        <v>21.75</v>
      </c>
      <c r="D974" s="257"/>
      <c r="E974" s="54"/>
      <c r="F974" s="54"/>
      <c r="G974" s="54"/>
      <c r="H974" s="54"/>
      <c r="I974" s="202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</row>
    <row r="975" spans="1:40" s="36" customFormat="1" ht="28.5" customHeight="1">
      <c r="A975" s="260" t="s">
        <v>35</v>
      </c>
      <c r="B975" s="259"/>
      <c r="C975" s="23">
        <v>15</v>
      </c>
      <c r="D975" s="257"/>
      <c r="E975" s="54"/>
      <c r="F975" s="54"/>
      <c r="G975" s="54"/>
      <c r="H975" s="54"/>
      <c r="I975" s="202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</row>
    <row r="976" spans="1:40" s="36" customFormat="1" ht="28.5" customHeight="1">
      <c r="A976" s="262" t="s">
        <v>36</v>
      </c>
      <c r="B976" s="254">
        <f>C976*1.18999999999999</f>
        <v>20.22999999999983</v>
      </c>
      <c r="C976" s="254">
        <v>17</v>
      </c>
      <c r="D976" s="257"/>
      <c r="E976" s="40"/>
      <c r="F976" s="40"/>
      <c r="G976" s="40"/>
      <c r="H976" s="212"/>
      <c r="I976" s="202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</row>
    <row r="977" spans="1:40" s="36" customFormat="1" ht="28.5" customHeight="1">
      <c r="A977" s="263" t="s">
        <v>37</v>
      </c>
      <c r="B977" s="264">
        <f>C977*1.89999999999999</f>
        <v>28.499999999999847</v>
      </c>
      <c r="C977" s="249">
        <v>15</v>
      </c>
      <c r="D977" s="257"/>
      <c r="E977" s="40"/>
      <c r="F977" s="40"/>
      <c r="G977" s="40"/>
      <c r="H977" s="212"/>
      <c r="I977" s="202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</row>
    <row r="978" spans="1:40" s="36" customFormat="1" ht="28.5" customHeight="1">
      <c r="A978" s="263" t="s">
        <v>38</v>
      </c>
      <c r="B978" s="249">
        <f t="shared" ref="B978:B979" si="105">C978</f>
        <v>5</v>
      </c>
      <c r="C978" s="249">
        <v>5</v>
      </c>
      <c r="D978" s="257"/>
      <c r="E978" s="40"/>
      <c r="F978" s="40"/>
      <c r="G978" s="40"/>
      <c r="H978" s="212"/>
      <c r="I978" s="202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</row>
    <row r="979" spans="1:40" s="36" customFormat="1" ht="28.5" customHeight="1">
      <c r="A979" s="263" t="s">
        <v>39</v>
      </c>
      <c r="B979" s="249">
        <f t="shared" si="105"/>
        <v>5</v>
      </c>
      <c r="C979" s="249">
        <v>5</v>
      </c>
      <c r="D979" s="257"/>
      <c r="E979" s="40"/>
      <c r="F979" s="40"/>
      <c r="G979" s="40"/>
      <c r="H979" s="212"/>
      <c r="I979" s="202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</row>
    <row r="980" spans="1:40" s="36" customFormat="1" ht="28.5" customHeight="1">
      <c r="A980" s="263" t="s">
        <v>40</v>
      </c>
      <c r="B980" s="249">
        <f>C980*1.13999999999999</f>
        <v>1.2539999999999889</v>
      </c>
      <c r="C980" s="249">
        <v>1.1000000000000001</v>
      </c>
      <c r="D980" s="257"/>
      <c r="E980" s="40"/>
      <c r="F980" s="40"/>
      <c r="G980" s="40"/>
      <c r="H980" s="212"/>
      <c r="I980" s="202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</row>
    <row r="981" spans="1:40" s="36" customFormat="1" ht="28.5" customHeight="1">
      <c r="A981" s="263" t="s">
        <v>28</v>
      </c>
      <c r="B981" s="249">
        <f t="shared" ref="B981:B982" si="106">C981</f>
        <v>220</v>
      </c>
      <c r="C981" s="249">
        <v>220</v>
      </c>
      <c r="D981" s="257"/>
      <c r="E981" s="40"/>
      <c r="F981" s="40"/>
      <c r="G981" s="40"/>
      <c r="H981" s="212"/>
      <c r="I981" s="202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</row>
    <row r="982" spans="1:40" s="36" customFormat="1" ht="28.5" customHeight="1">
      <c r="A982" s="250" t="s">
        <v>23</v>
      </c>
      <c r="B982" s="249">
        <f t="shared" si="106"/>
        <v>0.5</v>
      </c>
      <c r="C982" s="249">
        <v>0.5</v>
      </c>
      <c r="D982" s="257"/>
      <c r="E982" s="40"/>
      <c r="F982" s="40"/>
      <c r="G982" s="40"/>
      <c r="H982" s="212"/>
      <c r="I982" s="202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</row>
    <row r="983" spans="1:40" s="36" customFormat="1" ht="28.5" customHeight="1">
      <c r="A983" s="89" t="s">
        <v>67</v>
      </c>
      <c r="B983" s="51"/>
      <c r="C983" s="51"/>
      <c r="D983" s="90">
        <v>90</v>
      </c>
      <c r="E983" s="51">
        <v>8.1333333333333293</v>
      </c>
      <c r="F983" s="51">
        <v>8.8000000000000007</v>
      </c>
      <c r="G983" s="51">
        <v>18.02</v>
      </c>
      <c r="H983" s="54">
        <v>166.777777777778</v>
      </c>
      <c r="I983" s="202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</row>
    <row r="984" spans="1:40" s="36" customFormat="1" ht="28.5" customHeight="1">
      <c r="A984" s="252" t="s">
        <v>68</v>
      </c>
      <c r="B984" s="197">
        <f t="shared" ref="B984:B985" si="107">C984</f>
        <v>108</v>
      </c>
      <c r="C984" s="197">
        <v>108</v>
      </c>
      <c r="D984" s="90"/>
      <c r="E984" s="51"/>
      <c r="F984" s="51"/>
      <c r="G984" s="197"/>
      <c r="H984" s="198"/>
      <c r="I984" s="202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</row>
    <row r="985" spans="1:40" s="36" customFormat="1" ht="28.5" customHeight="1">
      <c r="A985" s="252" t="s">
        <v>65</v>
      </c>
      <c r="B985" s="197">
        <f t="shared" si="107"/>
        <v>1.5</v>
      </c>
      <c r="C985" s="197">
        <v>1.5</v>
      </c>
      <c r="D985" s="90"/>
      <c r="E985" s="51"/>
      <c r="F985" s="51"/>
      <c r="G985" s="197"/>
      <c r="H985" s="198"/>
      <c r="I985" s="202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</row>
    <row r="986" spans="1:40" s="36" customFormat="1" ht="28.5" customHeight="1">
      <c r="A986" s="147" t="s">
        <v>128</v>
      </c>
      <c r="B986" s="352"/>
      <c r="C986" s="352"/>
      <c r="D986" s="100">
        <v>150</v>
      </c>
      <c r="E986" s="148">
        <v>2.2799999999999998</v>
      </c>
      <c r="F986" s="148">
        <v>5.88</v>
      </c>
      <c r="G986" s="148">
        <v>22.86</v>
      </c>
      <c r="H986" s="149">
        <v>122.4</v>
      </c>
      <c r="I986" s="202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</row>
    <row r="987" spans="1:40" s="36" customFormat="1" ht="28.5" customHeight="1">
      <c r="A987" s="274" t="s">
        <v>129</v>
      </c>
      <c r="B987" s="197">
        <f>C987</f>
        <v>142</v>
      </c>
      <c r="C987" s="197">
        <v>142</v>
      </c>
      <c r="D987" s="100"/>
      <c r="E987" s="148"/>
      <c r="F987" s="148"/>
      <c r="G987" s="148"/>
      <c r="H987" s="148"/>
      <c r="I987" s="202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</row>
    <row r="988" spans="1:40" s="36" customFormat="1" ht="28.5" customHeight="1">
      <c r="A988" s="274" t="s">
        <v>130</v>
      </c>
      <c r="B988" s="197">
        <f>C988</f>
        <v>142</v>
      </c>
      <c r="C988" s="197">
        <v>142</v>
      </c>
      <c r="D988" s="100"/>
      <c r="E988" s="148"/>
      <c r="F988" s="148"/>
      <c r="G988" s="285"/>
      <c r="H988" s="296"/>
      <c r="I988" s="202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</row>
    <row r="989" spans="1:40" s="36" customFormat="1" ht="28.5" customHeight="1">
      <c r="A989" s="275" t="s">
        <v>36</v>
      </c>
      <c r="B989" s="276">
        <f>1.18999999999999*C989</f>
        <v>9.5199999999999196</v>
      </c>
      <c r="C989" s="276">
        <v>8</v>
      </c>
      <c r="D989" s="100"/>
      <c r="E989" s="148"/>
      <c r="F989" s="148"/>
      <c r="G989" s="285"/>
      <c r="H989" s="296"/>
      <c r="I989" s="202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</row>
    <row r="990" spans="1:40" s="36" customFormat="1" ht="28.5" customHeight="1">
      <c r="A990" s="277" t="s">
        <v>44</v>
      </c>
      <c r="B990" s="278">
        <f>C990*1.25</f>
        <v>21.25</v>
      </c>
      <c r="C990" s="279">
        <v>17</v>
      </c>
      <c r="D990" s="100"/>
      <c r="E990" s="148"/>
      <c r="F990" s="148"/>
      <c r="G990" s="285"/>
      <c r="H990" s="296"/>
      <c r="I990" s="202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</row>
    <row r="991" spans="1:40" s="36" customFormat="1" ht="28.5" customHeight="1">
      <c r="A991" s="277" t="s">
        <v>45</v>
      </c>
      <c r="B991" s="254">
        <f>C991*1.33</f>
        <v>22.61</v>
      </c>
      <c r="C991" s="254">
        <v>17</v>
      </c>
      <c r="D991" s="100"/>
      <c r="E991" s="148"/>
      <c r="F991" s="148"/>
      <c r="G991" s="285"/>
      <c r="H991" s="296"/>
      <c r="I991" s="202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</row>
    <row r="992" spans="1:40" s="36" customFormat="1" ht="28.5" customHeight="1">
      <c r="A992" s="442" t="s">
        <v>23</v>
      </c>
      <c r="B992" s="189">
        <v>0.4</v>
      </c>
      <c r="C992" s="189">
        <v>0.33</v>
      </c>
      <c r="D992" s="100"/>
      <c r="E992" s="189"/>
      <c r="F992" s="189"/>
      <c r="G992" s="189"/>
      <c r="H992" s="190"/>
      <c r="I992" s="202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</row>
    <row r="993" spans="1:40" s="36" customFormat="1" ht="28.5" customHeight="1">
      <c r="A993" s="251" t="s">
        <v>131</v>
      </c>
      <c r="B993" s="189">
        <v>5</v>
      </c>
      <c r="C993" s="189">
        <v>4</v>
      </c>
      <c r="D993" s="100"/>
      <c r="E993" s="57"/>
      <c r="F993" s="57"/>
      <c r="G993" s="57"/>
      <c r="H993" s="58"/>
      <c r="I993" s="202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</row>
    <row r="994" spans="1:40" s="36" customFormat="1" ht="28.5" customHeight="1">
      <c r="A994" s="533" t="s">
        <v>225</v>
      </c>
      <c r="B994" s="533"/>
      <c r="C994" s="533"/>
      <c r="D994" s="137">
        <v>200</v>
      </c>
      <c r="E994" s="23">
        <v>0.27</v>
      </c>
      <c r="F994" s="23">
        <v>0.09</v>
      </c>
      <c r="G994" s="23">
        <v>0.16</v>
      </c>
      <c r="H994" s="23">
        <v>24.14</v>
      </c>
      <c r="I994" s="202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</row>
    <row r="995" spans="1:40" s="36" customFormat="1" ht="28.5" customHeight="1">
      <c r="A995" s="284" t="s">
        <v>93</v>
      </c>
      <c r="B995" s="285">
        <f t="shared" ref="B995:B997" si="108">C995</f>
        <v>1</v>
      </c>
      <c r="C995" s="285">
        <v>1</v>
      </c>
      <c r="D995" s="340"/>
      <c r="E995" s="281"/>
      <c r="F995" s="281"/>
      <c r="G995" s="281"/>
      <c r="H995" s="281"/>
      <c r="I995" s="202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</row>
    <row r="996" spans="1:40" s="36" customFormat="1" ht="28.5" customHeight="1">
      <c r="A996" s="284" t="s">
        <v>28</v>
      </c>
      <c r="B996" s="285">
        <f t="shared" si="108"/>
        <v>210</v>
      </c>
      <c r="C996" s="285">
        <v>210</v>
      </c>
      <c r="D996" s="340"/>
      <c r="E996" s="281"/>
      <c r="F996" s="281"/>
      <c r="G996" s="281"/>
      <c r="H996" s="281"/>
      <c r="I996" s="202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</row>
    <row r="997" spans="1:40" s="36" customFormat="1" ht="28.5" customHeight="1">
      <c r="A997" s="341" t="s">
        <v>119</v>
      </c>
      <c r="B997" s="342">
        <f t="shared" si="108"/>
        <v>5</v>
      </c>
      <c r="C997" s="342">
        <v>5</v>
      </c>
      <c r="D997" s="343"/>
      <c r="E997" s="344"/>
      <c r="F997" s="344"/>
      <c r="G997" s="344"/>
      <c r="H997" s="344"/>
      <c r="I997" s="202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</row>
    <row r="998" spans="1:40" s="36" customFormat="1" ht="28.5" customHeight="1">
      <c r="A998" s="503" t="s">
        <v>95</v>
      </c>
      <c r="B998" s="504"/>
      <c r="C998" s="505"/>
      <c r="D998" s="120" t="s">
        <v>80</v>
      </c>
      <c r="E998" s="57">
        <v>0.7</v>
      </c>
      <c r="F998" s="68">
        <v>0.1</v>
      </c>
      <c r="G998" s="68">
        <v>9.4</v>
      </c>
      <c r="H998" s="61">
        <v>41.3</v>
      </c>
      <c r="I998" s="202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</row>
    <row r="999" spans="1:40" s="36" customFormat="1" ht="28.5" customHeight="1">
      <c r="A999" s="503"/>
      <c r="B999" s="504"/>
      <c r="C999" s="505"/>
      <c r="D999" s="103"/>
      <c r="E999" s="57"/>
      <c r="F999" s="57"/>
      <c r="G999" s="57"/>
      <c r="H999" s="58"/>
      <c r="I999" s="202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</row>
    <row r="1000" spans="1:40" s="36" customFormat="1" ht="28.5" customHeight="1">
      <c r="A1000" s="506" t="s">
        <v>29</v>
      </c>
      <c r="B1000" s="506"/>
      <c r="C1000" s="506"/>
      <c r="D1000" s="71">
        <f>D999+D998+D994+D983+D971</f>
        <v>570</v>
      </c>
      <c r="E1000" s="70">
        <f>E999+E998+E994+E983+E971</f>
        <v>20.823333333333331</v>
      </c>
      <c r="F1000" s="70">
        <f>F999+F998+F994+F983+F971</f>
        <v>25.5</v>
      </c>
      <c r="G1000" s="70">
        <f>G999+G998+G994+G983+G971</f>
        <v>30.599999999999998</v>
      </c>
      <c r="H1000" s="70">
        <f>H999+H998+H994+H983+H971</f>
        <v>439.91777777777799</v>
      </c>
      <c r="I1000" s="202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</row>
    <row r="1001" spans="1:40" s="36" customFormat="1" ht="28.5" customHeight="1">
      <c r="A1001" s="507" t="s">
        <v>53</v>
      </c>
      <c r="B1001" s="508"/>
      <c r="C1001" s="509"/>
      <c r="D1001" s="83">
        <f>D1000+D969</f>
        <v>1130</v>
      </c>
      <c r="E1001" s="84">
        <f>E1000+E969</f>
        <v>35.185555555555553</v>
      </c>
      <c r="F1001" s="84">
        <f>F1000+F969</f>
        <v>43.19</v>
      </c>
      <c r="G1001" s="84">
        <f>G1000+G969</f>
        <v>102.02</v>
      </c>
      <c r="H1001" s="84">
        <f>H1000+H969</f>
        <v>955.05777777777803</v>
      </c>
      <c r="I1001" s="202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</row>
    <row r="1002" spans="1:40" ht="28.5" customHeight="1">
      <c r="A1002" s="539" t="s">
        <v>226</v>
      </c>
      <c r="B1002" s="540"/>
      <c r="C1002" s="540"/>
      <c r="D1002" s="540"/>
      <c r="E1002" s="540"/>
      <c r="F1002" s="540"/>
      <c r="G1002" s="540"/>
      <c r="H1002" s="540"/>
      <c r="I1002" s="209"/>
    </row>
    <row r="1003" spans="1:40" ht="28.5" customHeight="1">
      <c r="A1003" s="517" t="s">
        <v>3</v>
      </c>
      <c r="B1003" s="536" t="s">
        <v>4</v>
      </c>
      <c r="C1003" s="536" t="s">
        <v>5</v>
      </c>
      <c r="D1003" s="517" t="s">
        <v>6</v>
      </c>
      <c r="E1003" s="517"/>
      <c r="F1003" s="517"/>
      <c r="G1003" s="517"/>
      <c r="H1003" s="517"/>
      <c r="I1003" s="116"/>
    </row>
    <row r="1004" spans="1:40" ht="28.5" customHeight="1">
      <c r="A1004" s="517"/>
      <c r="B1004" s="536"/>
      <c r="C1004" s="536"/>
      <c r="D1004" s="537" t="s">
        <v>7</v>
      </c>
      <c r="E1004" s="517" t="s">
        <v>8</v>
      </c>
      <c r="F1004" s="517" t="s">
        <v>9</v>
      </c>
      <c r="G1004" s="517" t="s">
        <v>10</v>
      </c>
      <c r="H1004" s="538" t="s">
        <v>11</v>
      </c>
      <c r="I1004" s="73"/>
    </row>
    <row r="1005" spans="1:40" ht="28.5" customHeight="1">
      <c r="A1005" s="517"/>
      <c r="B1005" s="536"/>
      <c r="C1005" s="536"/>
      <c r="D1005" s="537"/>
      <c r="E1005" s="517"/>
      <c r="F1005" s="517"/>
      <c r="G1005" s="517"/>
      <c r="H1005" s="538"/>
      <c r="I1005" s="73"/>
    </row>
    <row r="1006" spans="1:40" ht="28.5" customHeight="1">
      <c r="A1006" s="526" t="s">
        <v>12</v>
      </c>
      <c r="B1006" s="527"/>
      <c r="C1006" s="527"/>
      <c r="D1006" s="527"/>
      <c r="E1006" s="527"/>
      <c r="F1006" s="527"/>
      <c r="G1006" s="527"/>
      <c r="H1006" s="527"/>
      <c r="I1006" s="73"/>
    </row>
    <row r="1007" spans="1:40" ht="28.5" customHeight="1">
      <c r="A1007" s="561" t="s">
        <v>13</v>
      </c>
      <c r="B1007" s="562"/>
      <c r="C1007" s="563"/>
      <c r="D1007" s="56" t="s">
        <v>14</v>
      </c>
      <c r="E1007" s="57">
        <v>1.48</v>
      </c>
      <c r="F1007" s="57">
        <v>6.17</v>
      </c>
      <c r="G1007" s="57">
        <v>9.1300000000000008</v>
      </c>
      <c r="H1007" s="58">
        <v>73</v>
      </c>
      <c r="I1007" s="73"/>
    </row>
    <row r="1008" spans="1:40" ht="28.5" customHeight="1">
      <c r="A1008" s="242" t="s">
        <v>15</v>
      </c>
      <c r="B1008" s="243">
        <f>C1008</f>
        <v>20</v>
      </c>
      <c r="C1008" s="243">
        <v>20</v>
      </c>
      <c r="D1008" s="146"/>
      <c r="E1008" s="244"/>
      <c r="F1008" s="244"/>
      <c r="G1008" s="244"/>
      <c r="H1008" s="244">
        <v>175</v>
      </c>
      <c r="I1008" s="73"/>
    </row>
    <row r="1009" spans="1:9" ht="28.5" customHeight="1">
      <c r="A1009" s="245" t="s">
        <v>16</v>
      </c>
      <c r="B1009" s="243">
        <f>C1009</f>
        <v>5</v>
      </c>
      <c r="C1009" s="243">
        <v>5</v>
      </c>
      <c r="D1009" s="146"/>
      <c r="E1009" s="244"/>
      <c r="F1009" s="244"/>
      <c r="G1009" s="244"/>
      <c r="H1009" s="244"/>
      <c r="I1009" s="73"/>
    </row>
    <row r="1010" spans="1:9" ht="28.5" customHeight="1">
      <c r="A1010" s="76" t="s">
        <v>41</v>
      </c>
      <c r="B1010" s="265"/>
      <c r="C1010" s="266"/>
      <c r="D1010" s="77" t="s">
        <v>18</v>
      </c>
      <c r="E1010" s="23">
        <v>3.69</v>
      </c>
      <c r="F1010" s="23">
        <v>10.77</v>
      </c>
      <c r="G1010" s="23">
        <v>1.17</v>
      </c>
      <c r="H1010" s="23">
        <v>116.58</v>
      </c>
      <c r="I1010" s="73"/>
    </row>
    <row r="1011" spans="1:9" ht="28.5" customHeight="1">
      <c r="A1011" s="267" t="s">
        <v>34</v>
      </c>
      <c r="B1011" s="268">
        <f>C1011*1.05</f>
        <v>73.499999999999474</v>
      </c>
      <c r="C1011" s="268">
        <f>C1012*1.39999999999999</f>
        <v>69.999999999999503</v>
      </c>
      <c r="D1011" s="269"/>
      <c r="E1011" s="270"/>
      <c r="F1011" s="270"/>
      <c r="G1011" s="270"/>
      <c r="H1011" s="270"/>
      <c r="I1011" s="73"/>
    </row>
    <row r="1012" spans="1:9" ht="28.5" customHeight="1">
      <c r="A1012" s="271" t="s">
        <v>42</v>
      </c>
      <c r="B1012" s="272"/>
      <c r="C1012" s="273">
        <v>50</v>
      </c>
      <c r="D1012" s="269"/>
      <c r="E1012" s="270"/>
      <c r="F1012" s="270"/>
      <c r="G1012" s="270"/>
      <c r="H1012" s="270"/>
      <c r="I1012" s="73"/>
    </row>
    <row r="1013" spans="1:9" ht="28.5" customHeight="1">
      <c r="A1013" s="274" t="s">
        <v>43</v>
      </c>
      <c r="B1013" s="197">
        <f>C1013</f>
        <v>140</v>
      </c>
      <c r="C1013" s="197">
        <v>140</v>
      </c>
      <c r="D1013" s="269"/>
      <c r="E1013" s="270"/>
      <c r="F1013" s="270"/>
      <c r="G1013" s="270"/>
      <c r="H1013" s="270"/>
      <c r="I1013" s="73"/>
    </row>
    <row r="1014" spans="1:9" ht="28.5" customHeight="1">
      <c r="A1014" s="275" t="s">
        <v>36</v>
      </c>
      <c r="B1014" s="276">
        <f>1.18999999999999*C1014</f>
        <v>14.874999999999874</v>
      </c>
      <c r="C1014" s="276">
        <v>12.5</v>
      </c>
      <c r="D1014" s="269"/>
      <c r="E1014" s="270"/>
      <c r="F1014" s="270"/>
      <c r="G1014" s="270"/>
      <c r="H1014" s="270"/>
      <c r="I1014" s="73"/>
    </row>
    <row r="1015" spans="1:9" ht="28.5" customHeight="1">
      <c r="A1015" s="277" t="s">
        <v>44</v>
      </c>
      <c r="B1015" s="278">
        <f>C1015*1.25</f>
        <v>25</v>
      </c>
      <c r="C1015" s="279">
        <v>20</v>
      </c>
      <c r="D1015" s="269"/>
      <c r="E1015" s="270"/>
      <c r="F1015" s="270"/>
      <c r="G1015" s="270"/>
      <c r="H1015" s="270"/>
      <c r="I1015" s="73"/>
    </row>
    <row r="1016" spans="1:9" ht="28.5" customHeight="1">
      <c r="A1016" s="277" t="s">
        <v>45</v>
      </c>
      <c r="B1016" s="254">
        <f>C1016*1.33</f>
        <v>26.6</v>
      </c>
      <c r="C1016" s="254">
        <v>20</v>
      </c>
      <c r="D1016" s="269"/>
      <c r="E1016" s="270"/>
      <c r="F1016" s="270"/>
      <c r="G1016" s="270"/>
      <c r="H1016" s="270"/>
      <c r="I1016" s="73"/>
    </row>
    <row r="1017" spans="1:9" ht="28.5" customHeight="1">
      <c r="A1017" s="280" t="s">
        <v>46</v>
      </c>
      <c r="B1017" s="276">
        <f t="shared" ref="B1017:B1020" si="109">C1017</f>
        <v>0.01</v>
      </c>
      <c r="C1017" s="276">
        <v>0.01</v>
      </c>
      <c r="D1017" s="269"/>
      <c r="E1017" s="281"/>
      <c r="F1017" s="281"/>
      <c r="G1017" s="281"/>
      <c r="H1017" s="281"/>
      <c r="I1017" s="73"/>
    </row>
    <row r="1018" spans="1:9" ht="28.5" customHeight="1">
      <c r="A1018" s="282" t="s">
        <v>47</v>
      </c>
      <c r="B1018" s="249">
        <f t="shared" si="109"/>
        <v>7</v>
      </c>
      <c r="C1018" s="276">
        <v>7</v>
      </c>
      <c r="D1018" s="269"/>
      <c r="E1018" s="281"/>
      <c r="F1018" s="281"/>
      <c r="G1018" s="281"/>
      <c r="H1018" s="281"/>
      <c r="I1018" s="73"/>
    </row>
    <row r="1019" spans="1:9" ht="28.5" customHeight="1">
      <c r="A1019" s="250" t="s">
        <v>23</v>
      </c>
      <c r="B1019" s="283">
        <f t="shared" si="109"/>
        <v>0.5</v>
      </c>
      <c r="C1019" s="276">
        <v>0.5</v>
      </c>
      <c r="D1019" s="269"/>
      <c r="E1019" s="281"/>
      <c r="F1019" s="281"/>
      <c r="G1019" s="281"/>
      <c r="H1019" s="281"/>
      <c r="I1019" s="73"/>
    </row>
    <row r="1020" spans="1:9" ht="28.5" customHeight="1">
      <c r="A1020" s="275" t="s">
        <v>39</v>
      </c>
      <c r="B1020" s="276">
        <f t="shared" si="109"/>
        <v>5.38</v>
      </c>
      <c r="C1020" s="276">
        <v>5.38</v>
      </c>
      <c r="D1020" s="269"/>
      <c r="E1020" s="281"/>
      <c r="F1020" s="281"/>
      <c r="G1020" s="281"/>
      <c r="H1020" s="281"/>
      <c r="I1020" s="73"/>
    </row>
    <row r="1021" spans="1:9" ht="28.5" customHeight="1">
      <c r="A1021" s="284" t="s">
        <v>48</v>
      </c>
      <c r="B1021" s="285">
        <f>C1021*1.35</f>
        <v>1.0125000000000002</v>
      </c>
      <c r="C1021" s="286">
        <v>0.75</v>
      </c>
      <c r="D1021" s="269"/>
      <c r="E1021" s="281"/>
      <c r="F1021" s="281"/>
      <c r="G1021" s="281"/>
      <c r="H1021" s="281"/>
      <c r="I1021" s="73"/>
    </row>
    <row r="1022" spans="1:9" ht="28.5" customHeight="1">
      <c r="A1022" s="287" t="s">
        <v>49</v>
      </c>
      <c r="B1022" s="288">
        <f>C1022*1.2</f>
        <v>0.75600000000000001</v>
      </c>
      <c r="C1022" s="288">
        <v>0.63</v>
      </c>
      <c r="D1022" s="269"/>
      <c r="E1022" s="281"/>
      <c r="F1022" s="281"/>
      <c r="G1022" s="281"/>
      <c r="H1022" s="281"/>
      <c r="I1022" s="73"/>
    </row>
    <row r="1023" spans="1:9" ht="28.5" customHeight="1">
      <c r="A1023" s="289" t="s">
        <v>50</v>
      </c>
      <c r="B1023" s="290">
        <f>C1023</f>
        <v>0.05</v>
      </c>
      <c r="C1023" s="290">
        <v>0.05</v>
      </c>
      <c r="D1023" s="269"/>
      <c r="E1023" s="281"/>
      <c r="F1023" s="281"/>
      <c r="G1023" s="281"/>
      <c r="H1023" s="281"/>
      <c r="I1023" s="73"/>
    </row>
    <row r="1024" spans="1:9" ht="28.5" customHeight="1">
      <c r="A1024" s="291" t="s">
        <v>21</v>
      </c>
      <c r="B1024" s="292">
        <f>C1024</f>
        <v>10</v>
      </c>
      <c r="C1024" s="292">
        <v>10</v>
      </c>
      <c r="D1024" s="269"/>
      <c r="E1024" s="281"/>
      <c r="F1024" s="281"/>
      <c r="G1024" s="281"/>
      <c r="H1024" s="281"/>
      <c r="I1024" s="73"/>
    </row>
    <row r="1025" spans="1:40" s="42" customFormat="1" ht="28.5" customHeight="1">
      <c r="A1025" s="500" t="s">
        <v>26</v>
      </c>
      <c r="B1025" s="501"/>
      <c r="C1025" s="502"/>
      <c r="D1025" s="64" t="s">
        <v>18</v>
      </c>
      <c r="E1025" s="61">
        <v>0.01</v>
      </c>
      <c r="F1025" s="61">
        <v>0</v>
      </c>
      <c r="G1025" s="61">
        <v>5.98</v>
      </c>
      <c r="H1025" s="61">
        <v>39.979999999999997</v>
      </c>
      <c r="I1025" s="225"/>
      <c r="J1025" s="43"/>
      <c r="K1025" s="43"/>
      <c r="L1025" s="43"/>
      <c r="M1025" s="43"/>
      <c r="N1025" s="43"/>
      <c r="O1025" s="43"/>
      <c r="P1025" s="43"/>
      <c r="Q1025" s="43"/>
      <c r="R1025" s="43"/>
      <c r="S1025" s="43"/>
      <c r="T1025" s="43"/>
      <c r="U1025" s="43"/>
      <c r="V1025" s="43"/>
      <c r="W1025" s="43"/>
      <c r="X1025" s="43"/>
      <c r="Y1025" s="43"/>
      <c r="Z1025" s="43"/>
      <c r="AA1025" s="43"/>
      <c r="AB1025" s="43"/>
      <c r="AC1025" s="43"/>
      <c r="AD1025" s="43"/>
      <c r="AE1025" s="43"/>
      <c r="AF1025" s="43"/>
      <c r="AG1025" s="43"/>
      <c r="AH1025" s="43"/>
      <c r="AI1025" s="43"/>
      <c r="AJ1025" s="43"/>
      <c r="AK1025" s="43"/>
      <c r="AL1025" s="43"/>
      <c r="AM1025" s="43"/>
      <c r="AN1025" s="43"/>
    </row>
    <row r="1026" spans="1:40" s="42" customFormat="1" ht="28.5" customHeight="1">
      <c r="A1026" s="252" t="s">
        <v>27</v>
      </c>
      <c r="B1026" s="197">
        <f>C1026</f>
        <v>1</v>
      </c>
      <c r="C1026" s="197">
        <v>1</v>
      </c>
      <c r="D1026" s="253"/>
      <c r="E1026" s="197"/>
      <c r="F1026" s="197"/>
      <c r="G1026" s="197"/>
      <c r="H1026" s="198"/>
      <c r="I1026" s="225"/>
      <c r="J1026" s="43"/>
      <c r="K1026" s="43"/>
      <c r="L1026" s="43"/>
      <c r="M1026" s="43"/>
      <c r="N1026" s="43"/>
      <c r="O1026" s="43"/>
      <c r="P1026" s="43"/>
      <c r="Q1026" s="43"/>
      <c r="R1026" s="43"/>
      <c r="S1026" s="43"/>
      <c r="T1026" s="43"/>
      <c r="U1026" s="43"/>
      <c r="V1026" s="43"/>
      <c r="W1026" s="43"/>
      <c r="X1026" s="43"/>
      <c r="Y1026" s="43"/>
      <c r="Z1026" s="43"/>
      <c r="AA1026" s="43"/>
      <c r="AB1026" s="43"/>
      <c r="AC1026" s="43"/>
      <c r="AD1026" s="43"/>
      <c r="AE1026" s="43"/>
      <c r="AF1026" s="43"/>
      <c r="AG1026" s="43"/>
      <c r="AH1026" s="43"/>
      <c r="AI1026" s="43"/>
      <c r="AJ1026" s="43"/>
      <c r="AK1026" s="43"/>
      <c r="AL1026" s="43"/>
      <c r="AM1026" s="43"/>
      <c r="AN1026" s="43"/>
    </row>
    <row r="1027" spans="1:40" s="42" customFormat="1" ht="28.5" customHeight="1">
      <c r="A1027" s="252" t="s">
        <v>28</v>
      </c>
      <c r="B1027" s="197">
        <f>C1027</f>
        <v>205</v>
      </c>
      <c r="C1027" s="197">
        <v>205</v>
      </c>
      <c r="D1027" s="253"/>
      <c r="E1027" s="197"/>
      <c r="F1027" s="197"/>
      <c r="G1027" s="197"/>
      <c r="H1027" s="198"/>
      <c r="I1027" s="225"/>
      <c r="J1027" s="43"/>
      <c r="K1027" s="43"/>
      <c r="L1027" s="43"/>
      <c r="M1027" s="43"/>
      <c r="N1027" s="43"/>
      <c r="O1027" s="43"/>
      <c r="P1027" s="43"/>
      <c r="Q1027" s="43"/>
      <c r="R1027" s="43"/>
      <c r="S1027" s="43"/>
      <c r="T1027" s="43"/>
      <c r="U1027" s="43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43"/>
      <c r="AF1027" s="43"/>
      <c r="AG1027" s="43"/>
      <c r="AH1027" s="43"/>
      <c r="AI1027" s="43"/>
      <c r="AJ1027" s="43"/>
      <c r="AK1027" s="43"/>
      <c r="AL1027" s="43"/>
      <c r="AM1027" s="43"/>
      <c r="AN1027" s="43"/>
    </row>
    <row r="1028" spans="1:40" s="42" customFormat="1" ht="28.5" customHeight="1">
      <c r="A1028" s="503"/>
      <c r="B1028" s="504"/>
      <c r="C1028" s="505"/>
      <c r="D1028" s="90"/>
      <c r="E1028" s="51"/>
      <c r="F1028" s="51"/>
      <c r="G1028" s="51"/>
      <c r="H1028" s="54"/>
      <c r="I1028" s="225"/>
      <c r="J1028" s="43"/>
      <c r="K1028" s="43"/>
      <c r="L1028" s="43"/>
      <c r="M1028" s="43"/>
      <c r="N1028" s="43"/>
      <c r="O1028" s="43"/>
      <c r="P1028" s="43"/>
      <c r="Q1028" s="43"/>
      <c r="R1028" s="43"/>
      <c r="S1028" s="43"/>
      <c r="T1028" s="43"/>
      <c r="U1028" s="43"/>
      <c r="V1028" s="43"/>
      <c r="W1028" s="43"/>
      <c r="X1028" s="43"/>
      <c r="Y1028" s="43"/>
      <c r="Z1028" s="43"/>
      <c r="AA1028" s="43"/>
      <c r="AB1028" s="43"/>
      <c r="AC1028" s="43"/>
      <c r="AD1028" s="43"/>
      <c r="AE1028" s="43"/>
      <c r="AF1028" s="43"/>
      <c r="AG1028" s="43"/>
      <c r="AH1028" s="43"/>
      <c r="AI1028" s="43"/>
      <c r="AJ1028" s="43"/>
      <c r="AK1028" s="43"/>
      <c r="AL1028" s="43"/>
      <c r="AM1028" s="43"/>
      <c r="AN1028" s="43"/>
    </row>
    <row r="1029" spans="1:40" s="42" customFormat="1" ht="28.5" customHeight="1">
      <c r="A1029" s="564" t="s">
        <v>24</v>
      </c>
      <c r="B1029" s="564"/>
      <c r="C1029" s="564"/>
      <c r="D1029" s="64" t="s">
        <v>25</v>
      </c>
      <c r="E1029" s="58">
        <v>0.66</v>
      </c>
      <c r="F1029" s="58">
        <v>0.38</v>
      </c>
      <c r="G1029" s="58">
        <v>14.25</v>
      </c>
      <c r="H1029" s="58">
        <v>85</v>
      </c>
      <c r="I1029" s="225"/>
      <c r="J1029" s="43"/>
      <c r="K1029" s="43"/>
      <c r="L1029" s="43"/>
      <c r="M1029" s="43"/>
      <c r="N1029" s="43"/>
      <c r="O1029" s="43"/>
      <c r="P1029" s="43"/>
      <c r="Q1029" s="43"/>
      <c r="R1029" s="43"/>
      <c r="S1029" s="43"/>
      <c r="T1029" s="43"/>
      <c r="U1029" s="43"/>
      <c r="V1029" s="43"/>
      <c r="W1029" s="43"/>
      <c r="X1029" s="43"/>
      <c r="Y1029" s="43"/>
      <c r="Z1029" s="43"/>
      <c r="AA1029" s="43"/>
      <c r="AB1029" s="43"/>
      <c r="AC1029" s="43"/>
      <c r="AD1029" s="43"/>
      <c r="AE1029" s="43"/>
      <c r="AF1029" s="43"/>
      <c r="AG1029" s="43"/>
      <c r="AH1029" s="43"/>
      <c r="AI1029" s="43"/>
      <c r="AJ1029" s="43"/>
      <c r="AK1029" s="43"/>
      <c r="AL1029" s="43"/>
      <c r="AM1029" s="43"/>
      <c r="AN1029" s="43"/>
    </row>
    <row r="1030" spans="1:40" s="43" customFormat="1" ht="28.5" customHeight="1">
      <c r="A1030" s="550" t="s">
        <v>29</v>
      </c>
      <c r="B1030" s="551"/>
      <c r="C1030" s="551"/>
      <c r="D1030" s="71">
        <f>D1029+D1028+D1025+D1010+33</f>
        <v>553</v>
      </c>
      <c r="E1030" s="70">
        <f>E1029+E1028+E1025+E1010+E1007</f>
        <v>5.84</v>
      </c>
      <c r="F1030" s="70">
        <f>F1029+F1028+F1025+F1010+F1007</f>
        <v>17.32</v>
      </c>
      <c r="G1030" s="70">
        <f>G1029+G1028+G1025+G1010+G1007</f>
        <v>30.53</v>
      </c>
      <c r="H1030" s="70">
        <f>H1029+H1028+H1025+H1010+H1007</f>
        <v>314.56</v>
      </c>
      <c r="I1030" s="226"/>
    </row>
    <row r="1031" spans="1:40" s="43" customFormat="1" ht="28.5" customHeight="1">
      <c r="A1031" s="552" t="s">
        <v>30</v>
      </c>
      <c r="B1031" s="553"/>
      <c r="C1031" s="553"/>
      <c r="D1031" s="553"/>
      <c r="E1031" s="553"/>
      <c r="F1031" s="553"/>
      <c r="G1031" s="553"/>
      <c r="H1031" s="553"/>
      <c r="I1031" s="226"/>
    </row>
    <row r="1032" spans="1:40" s="43" customFormat="1" ht="28.5" customHeight="1">
      <c r="A1032" s="86" t="s">
        <v>55</v>
      </c>
      <c r="B1032" s="304"/>
      <c r="C1032" s="58"/>
      <c r="D1032" s="87">
        <v>60</v>
      </c>
      <c r="E1032" s="58">
        <v>1.17</v>
      </c>
      <c r="F1032" s="58">
        <v>0.17</v>
      </c>
      <c r="G1032" s="58">
        <v>4.5</v>
      </c>
      <c r="H1032" s="58">
        <v>23.83</v>
      </c>
      <c r="I1032" s="226"/>
    </row>
    <row r="1033" spans="1:40" s="43" customFormat="1" ht="28.5" customHeight="1">
      <c r="A1033" s="248" t="s">
        <v>56</v>
      </c>
      <c r="B1033" s="190">
        <f>C1033*1.02</f>
        <v>61.2</v>
      </c>
      <c r="C1033" s="190">
        <v>60</v>
      </c>
      <c r="D1033" s="61"/>
      <c r="E1033" s="190"/>
      <c r="F1033" s="190"/>
      <c r="G1033" s="190"/>
      <c r="H1033" s="190"/>
      <c r="I1033" s="226"/>
    </row>
    <row r="1034" spans="1:40" s="43" customFormat="1" ht="28.5" customHeight="1">
      <c r="A1034" s="164" t="s">
        <v>142</v>
      </c>
      <c r="B1034" s="369"/>
      <c r="C1034" s="286"/>
      <c r="D1034" s="165">
        <v>90</v>
      </c>
      <c r="E1034" s="51">
        <v>10.199999999999999</v>
      </c>
      <c r="F1034" s="51">
        <v>10.16</v>
      </c>
      <c r="G1034" s="54">
        <v>15.66</v>
      </c>
      <c r="H1034" s="54">
        <v>170.25</v>
      </c>
      <c r="I1034" s="226"/>
    </row>
    <row r="1035" spans="1:40" s="43" customFormat="1" ht="28.5" customHeight="1">
      <c r="A1035" s="252" t="s">
        <v>34</v>
      </c>
      <c r="B1035" s="197">
        <f>C1035*1.05</f>
        <v>66.149999999999523</v>
      </c>
      <c r="C1035" s="197">
        <f>C1036*1.39999999999999</f>
        <v>62.999999999999545</v>
      </c>
      <c r="D1035" s="303"/>
      <c r="E1035" s="51"/>
      <c r="F1035" s="51"/>
      <c r="G1035" s="51"/>
      <c r="H1035" s="54"/>
      <c r="I1035" s="226"/>
    </row>
    <row r="1036" spans="1:40" s="43" customFormat="1" ht="28.5" customHeight="1">
      <c r="A1036" s="308" t="s">
        <v>42</v>
      </c>
      <c r="B1036" s="197"/>
      <c r="C1036" s="109">
        <v>45</v>
      </c>
      <c r="D1036" s="165"/>
      <c r="E1036" s="51"/>
      <c r="F1036" s="51"/>
      <c r="G1036" s="51"/>
      <c r="H1036" s="54"/>
      <c r="I1036" s="226"/>
    </row>
    <row r="1037" spans="1:40" s="43" customFormat="1" ht="28.5" customHeight="1">
      <c r="A1037" s="370" t="s">
        <v>36</v>
      </c>
      <c r="B1037" s="197">
        <f>C1037*1.18999999999999</f>
        <v>13.08999999999989</v>
      </c>
      <c r="C1037" s="286">
        <v>11</v>
      </c>
      <c r="D1037" s="165"/>
      <c r="E1037" s="371"/>
      <c r="F1037" s="371"/>
      <c r="G1037" s="371"/>
      <c r="H1037" s="372"/>
      <c r="I1037" s="226"/>
    </row>
    <row r="1038" spans="1:40" s="43" customFormat="1" ht="28.5" customHeight="1">
      <c r="A1038" s="323" t="s">
        <v>38</v>
      </c>
      <c r="B1038" s="197">
        <f t="shared" ref="B1038:B1045" si="110">C1038</f>
        <v>3</v>
      </c>
      <c r="C1038" s="286">
        <v>3</v>
      </c>
      <c r="D1038" s="165"/>
      <c r="E1038" s="371"/>
      <c r="F1038" s="371"/>
      <c r="G1038" s="371"/>
      <c r="H1038" s="372"/>
      <c r="I1038" s="226"/>
    </row>
    <row r="1039" spans="1:40" s="43" customFormat="1" ht="28.5" customHeight="1">
      <c r="A1039" s="252" t="s">
        <v>77</v>
      </c>
      <c r="B1039" s="197">
        <f t="shared" si="110"/>
        <v>5</v>
      </c>
      <c r="C1039" s="286">
        <v>5</v>
      </c>
      <c r="D1039" s="165"/>
      <c r="E1039" s="371"/>
      <c r="F1039" s="371"/>
      <c r="G1039" s="371"/>
      <c r="H1039" s="372"/>
      <c r="I1039" s="226"/>
    </row>
    <row r="1040" spans="1:40" s="43" customFormat="1" ht="28.5" customHeight="1">
      <c r="A1040" s="252" t="s">
        <v>39</v>
      </c>
      <c r="B1040" s="197">
        <f t="shared" si="110"/>
        <v>3</v>
      </c>
      <c r="C1040" s="286">
        <v>3</v>
      </c>
      <c r="D1040" s="165"/>
      <c r="E1040" s="371"/>
      <c r="F1040" s="371"/>
      <c r="G1040" s="371"/>
      <c r="H1040" s="372"/>
      <c r="I1040" s="226"/>
    </row>
    <row r="1041" spans="1:9" s="43" customFormat="1" ht="28.5" customHeight="1">
      <c r="A1041" s="250" t="s">
        <v>23</v>
      </c>
      <c r="B1041" s="197">
        <f t="shared" si="110"/>
        <v>0.25</v>
      </c>
      <c r="C1041" s="286">
        <v>0.25</v>
      </c>
      <c r="D1041" s="165"/>
      <c r="E1041" s="371"/>
      <c r="F1041" s="371"/>
      <c r="G1041" s="371"/>
      <c r="H1041" s="372"/>
      <c r="I1041" s="226"/>
    </row>
    <row r="1042" spans="1:9" s="43" customFormat="1" ht="28.5" customHeight="1">
      <c r="A1042" s="252" t="s">
        <v>28</v>
      </c>
      <c r="B1042" s="197">
        <f t="shared" si="110"/>
        <v>63</v>
      </c>
      <c r="C1042" s="286">
        <v>63</v>
      </c>
      <c r="D1042" s="165"/>
      <c r="E1042" s="371"/>
      <c r="F1042" s="371"/>
      <c r="G1042" s="371"/>
      <c r="H1042" s="372"/>
      <c r="I1042" s="226"/>
    </row>
    <row r="1043" spans="1:9" s="43" customFormat="1" ht="28.5" customHeight="1">
      <c r="A1043" s="525" t="s">
        <v>228</v>
      </c>
      <c r="B1043" s="525"/>
      <c r="C1043" s="525"/>
      <c r="D1043" s="215">
        <v>150</v>
      </c>
      <c r="E1043" s="222">
        <v>5.96</v>
      </c>
      <c r="F1043" s="222">
        <v>8.7899999999999991</v>
      </c>
      <c r="G1043" s="222">
        <v>29.3</v>
      </c>
      <c r="H1043" s="227">
        <v>253.11600000000001</v>
      </c>
      <c r="I1043" s="226"/>
    </row>
    <row r="1044" spans="1:9" s="43" customFormat="1" ht="28.5" customHeight="1">
      <c r="A1044" s="267" t="s">
        <v>102</v>
      </c>
      <c r="B1044" s="268">
        <f t="shared" si="110"/>
        <v>46</v>
      </c>
      <c r="C1044" s="268">
        <v>46</v>
      </c>
      <c r="D1044" s="431"/>
      <c r="E1044" s="373"/>
      <c r="F1044" s="373"/>
      <c r="G1044" s="268"/>
      <c r="H1044" s="373"/>
      <c r="I1044" s="226"/>
    </row>
    <row r="1045" spans="1:9" s="43" customFormat="1" ht="28.5" customHeight="1">
      <c r="A1045" s="267" t="s">
        <v>39</v>
      </c>
      <c r="B1045" s="268">
        <f t="shared" si="110"/>
        <v>5</v>
      </c>
      <c r="C1045" s="268">
        <v>5</v>
      </c>
      <c r="D1045" s="431"/>
      <c r="E1045" s="373"/>
      <c r="F1045" s="373"/>
      <c r="G1045" s="373"/>
      <c r="H1045" s="431"/>
      <c r="I1045" s="226"/>
    </row>
    <row r="1046" spans="1:9" s="43" customFormat="1" ht="28.5" customHeight="1">
      <c r="A1046" s="277" t="s">
        <v>44</v>
      </c>
      <c r="B1046" s="278">
        <f>C1046*1.25</f>
        <v>18.75</v>
      </c>
      <c r="C1046" s="279">
        <v>15</v>
      </c>
      <c r="D1046" s="431"/>
      <c r="E1046" s="443"/>
      <c r="F1046" s="443"/>
      <c r="G1046" s="443"/>
      <c r="H1046" s="444"/>
      <c r="I1046" s="226"/>
    </row>
    <row r="1047" spans="1:9" s="43" customFormat="1" ht="28.5" customHeight="1">
      <c r="A1047" s="277" t="s">
        <v>45</v>
      </c>
      <c r="B1047" s="254">
        <f>C1047*1.33</f>
        <v>19.950000000000003</v>
      </c>
      <c r="C1047" s="254">
        <v>15</v>
      </c>
      <c r="D1047" s="431"/>
      <c r="E1047" s="443"/>
      <c r="F1047" s="443"/>
      <c r="G1047" s="443"/>
      <c r="H1047" s="444"/>
      <c r="I1047" s="226"/>
    </row>
    <row r="1048" spans="1:9" s="43" customFormat="1" ht="28.5" customHeight="1">
      <c r="A1048" s="307" t="s">
        <v>229</v>
      </c>
      <c r="B1048" s="310">
        <f>C1048*1.54</f>
        <v>15.4</v>
      </c>
      <c r="C1048" s="310">
        <v>10</v>
      </c>
      <c r="D1048" s="431"/>
      <c r="E1048" s="443"/>
      <c r="F1048" s="443"/>
      <c r="G1048" s="443"/>
      <c r="H1048" s="444"/>
      <c r="I1048" s="226"/>
    </row>
    <row r="1049" spans="1:9" s="43" customFormat="1" ht="28.5" customHeight="1">
      <c r="A1049" s="368" t="s">
        <v>36</v>
      </c>
      <c r="B1049" s="254">
        <f>C1049*1.18999999999999</f>
        <v>10.70999999999991</v>
      </c>
      <c r="C1049" s="254">
        <v>9</v>
      </c>
      <c r="D1049" s="431"/>
      <c r="E1049" s="443"/>
      <c r="F1049" s="443"/>
      <c r="G1049" s="443"/>
      <c r="H1049" s="444"/>
      <c r="I1049" s="226"/>
    </row>
    <row r="1050" spans="1:9" s="43" customFormat="1" ht="28.5" customHeight="1">
      <c r="A1050" s="445" t="s">
        <v>28</v>
      </c>
      <c r="B1050" s="198">
        <f t="shared" ref="B1050:B1054" si="111">C1050</f>
        <v>138</v>
      </c>
      <c r="C1050" s="401">
        <v>138</v>
      </c>
      <c r="D1050" s="431"/>
      <c r="E1050" s="110"/>
      <c r="F1050" s="110"/>
      <c r="G1050" s="110"/>
      <c r="H1050" s="112"/>
      <c r="I1050" s="226"/>
    </row>
    <row r="1051" spans="1:9" s="43" customFormat="1" ht="28.5" customHeight="1">
      <c r="A1051" s="250" t="s">
        <v>23</v>
      </c>
      <c r="B1051" s="401">
        <f t="shared" si="111"/>
        <v>0.4</v>
      </c>
      <c r="C1051" s="401">
        <v>0.4</v>
      </c>
      <c r="D1051" s="431"/>
      <c r="E1051" s="110"/>
      <c r="F1051" s="110"/>
      <c r="G1051" s="110"/>
      <c r="H1051" s="112"/>
      <c r="I1051" s="226"/>
    </row>
    <row r="1052" spans="1:9" s="43" customFormat="1" ht="28.5" customHeight="1">
      <c r="A1052" s="160" t="s">
        <v>230</v>
      </c>
      <c r="B1052" s="365"/>
      <c r="C1052" s="366"/>
      <c r="D1052" s="161">
        <v>200</v>
      </c>
      <c r="E1052" s="101">
        <v>0.08</v>
      </c>
      <c r="F1052" s="101">
        <v>0.08</v>
      </c>
      <c r="G1052" s="101">
        <v>8.1999999999999993</v>
      </c>
      <c r="H1052" s="162">
        <v>35.770000000000003</v>
      </c>
      <c r="I1052" s="226"/>
    </row>
    <row r="1053" spans="1:9" s="43" customFormat="1" ht="28.5" customHeight="1">
      <c r="A1053" s="341" t="s">
        <v>140</v>
      </c>
      <c r="B1053" s="342">
        <f t="shared" si="111"/>
        <v>23</v>
      </c>
      <c r="C1053" s="342">
        <v>23</v>
      </c>
      <c r="D1053" s="343"/>
      <c r="E1053" s="281"/>
      <c r="F1053" s="281"/>
      <c r="G1053" s="281"/>
      <c r="H1053" s="281"/>
      <c r="I1053" s="226"/>
    </row>
    <row r="1054" spans="1:9" s="43" customFormat="1" ht="28.5" customHeight="1">
      <c r="A1054" s="368" t="s">
        <v>28</v>
      </c>
      <c r="B1054" s="342">
        <f t="shared" si="111"/>
        <v>190</v>
      </c>
      <c r="C1054" s="342">
        <v>190</v>
      </c>
      <c r="D1054" s="343"/>
      <c r="E1054" s="270"/>
      <c r="F1054" s="270"/>
      <c r="G1054" s="270"/>
      <c r="H1054" s="270"/>
      <c r="I1054" s="226"/>
    </row>
    <row r="1055" spans="1:9" s="43" customFormat="1" ht="28.5" customHeight="1">
      <c r="A1055" s="503" t="s">
        <v>95</v>
      </c>
      <c r="B1055" s="504"/>
      <c r="C1055" s="505"/>
      <c r="D1055" s="120" t="s">
        <v>80</v>
      </c>
      <c r="E1055" s="57">
        <v>0.7</v>
      </c>
      <c r="F1055" s="68">
        <v>0.1</v>
      </c>
      <c r="G1055" s="68">
        <v>9.4</v>
      </c>
      <c r="H1055" s="61">
        <v>41.3</v>
      </c>
      <c r="I1055" s="226"/>
    </row>
    <row r="1056" spans="1:9" s="43" customFormat="1" ht="28.5" customHeight="1">
      <c r="A1056" s="503"/>
      <c r="B1056" s="504"/>
      <c r="C1056" s="505"/>
      <c r="D1056" s="103"/>
      <c r="E1056" s="57"/>
      <c r="F1056" s="57"/>
      <c r="G1056" s="57"/>
      <c r="H1056" s="58"/>
      <c r="I1056" s="226"/>
    </row>
    <row r="1057" spans="1:40" s="43" customFormat="1" ht="28.5" customHeight="1">
      <c r="A1057" s="506" t="s">
        <v>29</v>
      </c>
      <c r="B1057" s="506"/>
      <c r="C1057" s="506"/>
      <c r="D1057" s="71">
        <f>D1056+D1055+D1052+D1043+D1034+260</f>
        <v>730</v>
      </c>
      <c r="E1057" s="70">
        <f>E1056+E1055+E1052+E1043+E1034+E1032</f>
        <v>18.11</v>
      </c>
      <c r="F1057" s="70">
        <f>F1056+F1055+F1052+F1043+F1034+F1032</f>
        <v>19.3</v>
      </c>
      <c r="G1057" s="70">
        <f>G1056+G1055+G1052+G1043+G1034+G1032</f>
        <v>67.06</v>
      </c>
      <c r="H1057" s="70">
        <f>H1056+H1055+H1052+H1043+H1034+H1032</f>
        <v>524.26600000000008</v>
      </c>
      <c r="I1057" s="226"/>
    </row>
    <row r="1058" spans="1:40" s="43" customFormat="1" ht="28.5" customHeight="1">
      <c r="A1058" s="507" t="s">
        <v>53</v>
      </c>
      <c r="B1058" s="508"/>
      <c r="C1058" s="509"/>
      <c r="D1058" s="83">
        <f>D1057+D1030</f>
        <v>1283</v>
      </c>
      <c r="E1058" s="84">
        <f>E1057+E1030</f>
        <v>23.95</v>
      </c>
      <c r="F1058" s="84">
        <f>F1057+F1030</f>
        <v>36.620000000000005</v>
      </c>
      <c r="G1058" s="84">
        <f>G1057+G1030</f>
        <v>97.59</v>
      </c>
      <c r="H1058" s="84">
        <f>H1057+H1030</f>
        <v>838.82600000000002</v>
      </c>
      <c r="I1058" s="226"/>
    </row>
    <row r="1059" spans="1:40" s="43" customFormat="1" ht="28.5" customHeight="1">
      <c r="A1059" s="539" t="s">
        <v>231</v>
      </c>
      <c r="B1059" s="540"/>
      <c r="C1059" s="540"/>
      <c r="D1059" s="540"/>
      <c r="E1059" s="540"/>
      <c r="F1059" s="540"/>
      <c r="G1059" s="540"/>
      <c r="H1059" s="540"/>
      <c r="I1059" s="226"/>
    </row>
    <row r="1060" spans="1:40" s="42" customFormat="1" ht="28.5" customHeight="1">
      <c r="A1060" s="517" t="s">
        <v>3</v>
      </c>
      <c r="B1060" s="536" t="s">
        <v>4</v>
      </c>
      <c r="C1060" s="536" t="s">
        <v>5</v>
      </c>
      <c r="D1060" s="517" t="s">
        <v>6</v>
      </c>
      <c r="E1060" s="517"/>
      <c r="F1060" s="517"/>
      <c r="G1060" s="517"/>
      <c r="H1060" s="517"/>
      <c r="I1060" s="225"/>
      <c r="J1060" s="43"/>
      <c r="K1060" s="43"/>
      <c r="L1060" s="43"/>
      <c r="M1060" s="43"/>
      <c r="N1060" s="43"/>
      <c r="O1060" s="43"/>
      <c r="P1060" s="43"/>
      <c r="Q1060" s="43"/>
      <c r="R1060" s="43"/>
      <c r="S1060" s="43"/>
      <c r="T1060" s="43"/>
      <c r="U1060" s="43"/>
      <c r="V1060" s="43"/>
      <c r="W1060" s="43"/>
      <c r="X1060" s="43"/>
      <c r="Y1060" s="43"/>
      <c r="Z1060" s="43"/>
      <c r="AA1060" s="43"/>
      <c r="AB1060" s="43"/>
      <c r="AC1060" s="43"/>
      <c r="AD1060" s="43"/>
      <c r="AE1060" s="43"/>
      <c r="AF1060" s="43"/>
      <c r="AG1060" s="43"/>
      <c r="AH1060" s="43"/>
      <c r="AI1060" s="43"/>
      <c r="AJ1060" s="43"/>
      <c r="AK1060" s="43"/>
      <c r="AL1060" s="43"/>
      <c r="AM1060" s="43"/>
      <c r="AN1060" s="43"/>
    </row>
    <row r="1061" spans="1:40" s="42" customFormat="1" ht="28.5" customHeight="1">
      <c r="A1061" s="517"/>
      <c r="B1061" s="536"/>
      <c r="C1061" s="536"/>
      <c r="D1061" s="537" t="s">
        <v>7</v>
      </c>
      <c r="E1061" s="517" t="s">
        <v>8</v>
      </c>
      <c r="F1061" s="517" t="s">
        <v>9</v>
      </c>
      <c r="G1061" s="517" t="s">
        <v>10</v>
      </c>
      <c r="H1061" s="538" t="s">
        <v>11</v>
      </c>
      <c r="I1061" s="225"/>
      <c r="J1061" s="43"/>
      <c r="K1061" s="43"/>
      <c r="L1061" s="43"/>
      <c r="M1061" s="43"/>
      <c r="N1061" s="43"/>
      <c r="O1061" s="43"/>
      <c r="P1061" s="43"/>
      <c r="Q1061" s="43"/>
      <c r="R1061" s="43"/>
      <c r="S1061" s="43"/>
      <c r="T1061" s="43"/>
      <c r="U1061" s="43"/>
      <c r="V1061" s="43"/>
      <c r="W1061" s="43"/>
      <c r="X1061" s="43"/>
      <c r="Y1061" s="43"/>
      <c r="Z1061" s="43"/>
      <c r="AA1061" s="43"/>
      <c r="AB1061" s="43"/>
      <c r="AC1061" s="43"/>
      <c r="AD1061" s="43"/>
      <c r="AE1061" s="43"/>
      <c r="AF1061" s="43"/>
      <c r="AG1061" s="43"/>
      <c r="AH1061" s="43"/>
      <c r="AI1061" s="43"/>
      <c r="AJ1061" s="43"/>
      <c r="AK1061" s="43"/>
      <c r="AL1061" s="43"/>
      <c r="AM1061" s="43"/>
      <c r="AN1061" s="43"/>
    </row>
    <row r="1062" spans="1:40" s="42" customFormat="1" ht="28.5" customHeight="1">
      <c r="A1062" s="517"/>
      <c r="B1062" s="536"/>
      <c r="C1062" s="536"/>
      <c r="D1062" s="537"/>
      <c r="E1062" s="517"/>
      <c r="F1062" s="518"/>
      <c r="G1062" s="518"/>
      <c r="H1062" s="560"/>
      <c r="I1062" s="225"/>
      <c r="J1062" s="43"/>
      <c r="K1062" s="43"/>
      <c r="L1062" s="43"/>
      <c r="M1062" s="43"/>
      <c r="N1062" s="43"/>
      <c r="O1062" s="43"/>
      <c r="P1062" s="43"/>
      <c r="Q1062" s="43"/>
      <c r="R1062" s="43"/>
      <c r="S1062" s="43"/>
      <c r="T1062" s="43"/>
      <c r="U1062" s="43"/>
      <c r="V1062" s="43"/>
      <c r="W1062" s="43"/>
      <c r="X1062" s="43"/>
      <c r="Y1062" s="43"/>
      <c r="Z1062" s="43"/>
      <c r="AA1062" s="43"/>
      <c r="AB1062" s="43"/>
      <c r="AC1062" s="43"/>
      <c r="AD1062" s="43"/>
      <c r="AE1062" s="43"/>
      <c r="AF1062" s="43"/>
      <c r="AG1062" s="43"/>
      <c r="AH1062" s="43"/>
      <c r="AI1062" s="43"/>
      <c r="AJ1062" s="43"/>
      <c r="AK1062" s="43"/>
      <c r="AL1062" s="43"/>
      <c r="AM1062" s="43"/>
      <c r="AN1062" s="43"/>
    </row>
    <row r="1063" spans="1:40" s="42" customFormat="1" ht="28.5" customHeight="1">
      <c r="A1063" s="526" t="s">
        <v>12</v>
      </c>
      <c r="B1063" s="527"/>
      <c r="C1063" s="527"/>
      <c r="D1063" s="527"/>
      <c r="E1063" s="527"/>
      <c r="F1063" s="527"/>
      <c r="G1063" s="527"/>
      <c r="H1063" s="527"/>
      <c r="I1063" s="225"/>
      <c r="J1063" s="43"/>
      <c r="K1063" s="43"/>
      <c r="L1063" s="43"/>
      <c r="M1063" s="43"/>
      <c r="N1063" s="43"/>
      <c r="O1063" s="43"/>
      <c r="P1063" s="43"/>
      <c r="Q1063" s="43"/>
      <c r="R1063" s="43"/>
      <c r="S1063" s="43"/>
      <c r="T1063" s="43"/>
      <c r="U1063" s="43"/>
      <c r="V1063" s="43"/>
      <c r="W1063" s="43"/>
      <c r="X1063" s="43"/>
      <c r="Y1063" s="43"/>
      <c r="Z1063" s="43"/>
      <c r="AA1063" s="43"/>
      <c r="AB1063" s="43"/>
      <c r="AC1063" s="43"/>
      <c r="AD1063" s="43"/>
      <c r="AE1063" s="43"/>
      <c r="AF1063" s="43"/>
      <c r="AG1063" s="43"/>
      <c r="AH1063" s="43"/>
      <c r="AI1063" s="43"/>
      <c r="AJ1063" s="43"/>
      <c r="AK1063" s="43"/>
      <c r="AL1063" s="43"/>
      <c r="AM1063" s="43"/>
      <c r="AN1063" s="43"/>
    </row>
    <row r="1064" spans="1:40" s="42" customFormat="1" ht="28.5" customHeight="1">
      <c r="A1064" s="86" t="s">
        <v>55</v>
      </c>
      <c r="B1064" s="304"/>
      <c r="C1064" s="58"/>
      <c r="D1064" s="87">
        <v>60</v>
      </c>
      <c r="E1064" s="58">
        <v>1.17</v>
      </c>
      <c r="F1064" s="58">
        <v>0.17</v>
      </c>
      <c r="G1064" s="58">
        <v>4.5</v>
      </c>
      <c r="H1064" s="58">
        <v>23.83</v>
      </c>
      <c r="I1064" s="225"/>
      <c r="J1064" s="43"/>
      <c r="K1064" s="43"/>
      <c r="L1064" s="43"/>
      <c r="M1064" s="43"/>
      <c r="N1064" s="43"/>
      <c r="O1064" s="43"/>
      <c r="P1064" s="43"/>
      <c r="Q1064" s="43"/>
      <c r="R1064" s="43"/>
      <c r="S1064" s="43"/>
      <c r="T1064" s="43"/>
      <c r="U1064" s="43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3"/>
      <c r="AH1064" s="43"/>
      <c r="AI1064" s="43"/>
      <c r="AJ1064" s="43"/>
      <c r="AK1064" s="43"/>
      <c r="AL1064" s="43"/>
      <c r="AM1064" s="43"/>
      <c r="AN1064" s="43"/>
    </row>
    <row r="1065" spans="1:40" s="42" customFormat="1" ht="28.5" customHeight="1">
      <c r="A1065" s="248" t="s">
        <v>56</v>
      </c>
      <c r="B1065" s="190">
        <v>63</v>
      </c>
      <c r="C1065" s="190">
        <v>60</v>
      </c>
      <c r="D1065" s="61"/>
      <c r="E1065" s="190"/>
      <c r="F1065" s="190"/>
      <c r="G1065" s="190"/>
      <c r="H1065" s="190"/>
      <c r="I1065" s="225"/>
      <c r="J1065" s="43"/>
      <c r="K1065" s="43"/>
      <c r="L1065" s="43"/>
      <c r="M1065" s="43"/>
      <c r="N1065" s="43"/>
      <c r="O1065" s="43"/>
      <c r="P1065" s="43"/>
      <c r="Q1065" s="43"/>
      <c r="R1065" s="43"/>
      <c r="S1065" s="43"/>
      <c r="T1065" s="43"/>
      <c r="U1065" s="43"/>
      <c r="V1065" s="43"/>
      <c r="W1065" s="43"/>
      <c r="X1065" s="43"/>
      <c r="Y1065" s="43"/>
      <c r="Z1065" s="43"/>
      <c r="AA1065" s="43"/>
      <c r="AB1065" s="43"/>
      <c r="AC1065" s="43"/>
      <c r="AD1065" s="43"/>
      <c r="AE1065" s="43"/>
      <c r="AF1065" s="43"/>
      <c r="AG1065" s="43"/>
      <c r="AH1065" s="43"/>
      <c r="AI1065" s="43"/>
      <c r="AJ1065" s="43"/>
      <c r="AK1065" s="43"/>
      <c r="AL1065" s="43"/>
      <c r="AM1065" s="43"/>
      <c r="AN1065" s="43"/>
    </row>
    <row r="1066" spans="1:40" ht="28.5" customHeight="1">
      <c r="A1066" s="557" t="s">
        <v>232</v>
      </c>
      <c r="B1066" s="558"/>
      <c r="C1066" s="559"/>
      <c r="D1066" s="124" t="s">
        <v>18</v>
      </c>
      <c r="E1066" s="23">
        <v>11.7</v>
      </c>
      <c r="F1066" s="23">
        <v>15.175000000000001</v>
      </c>
      <c r="G1066" s="23">
        <v>26.51</v>
      </c>
      <c r="H1066" s="23">
        <v>261.76249999999999</v>
      </c>
      <c r="I1066" s="209"/>
    </row>
    <row r="1067" spans="1:40" ht="28.5" customHeight="1">
      <c r="A1067" s="267" t="s">
        <v>114</v>
      </c>
      <c r="B1067" s="268">
        <f>C1067*1.1</f>
        <v>53.68</v>
      </c>
      <c r="C1067" s="268">
        <f>C1068*1.22</f>
        <v>48.8</v>
      </c>
      <c r="D1067" s="269"/>
      <c r="E1067" s="270"/>
      <c r="F1067" s="270"/>
      <c r="G1067" s="270"/>
      <c r="H1067" s="270"/>
      <c r="I1067" s="209"/>
    </row>
    <row r="1068" spans="1:40" ht="28.5" customHeight="1">
      <c r="A1068" s="271" t="s">
        <v>75</v>
      </c>
      <c r="B1068" s="272"/>
      <c r="C1068" s="273">
        <v>40</v>
      </c>
      <c r="D1068" s="269"/>
      <c r="E1068" s="281"/>
      <c r="F1068" s="281"/>
      <c r="G1068" s="281"/>
      <c r="H1068" s="281"/>
      <c r="I1068" s="209"/>
    </row>
    <row r="1069" spans="1:40" ht="28.5" customHeight="1">
      <c r="A1069" s="295" t="s">
        <v>102</v>
      </c>
      <c r="B1069" s="268">
        <f t="shared" ref="B1069:B1071" si="112">C1069</f>
        <v>52</v>
      </c>
      <c r="C1069" s="268">
        <v>52</v>
      </c>
      <c r="D1069" s="269"/>
      <c r="E1069" s="281"/>
      <c r="F1069" s="281"/>
      <c r="G1069" s="281"/>
      <c r="H1069" s="281"/>
      <c r="I1069" s="209"/>
    </row>
    <row r="1070" spans="1:40" s="38" customFormat="1" ht="28.5" customHeight="1">
      <c r="A1070" s="295" t="s">
        <v>28</v>
      </c>
      <c r="B1070" s="268">
        <f t="shared" si="112"/>
        <v>150</v>
      </c>
      <c r="C1070" s="268">
        <v>150</v>
      </c>
      <c r="D1070" s="269"/>
      <c r="E1070" s="281"/>
      <c r="F1070" s="281"/>
      <c r="G1070" s="281"/>
      <c r="H1070" s="281"/>
      <c r="I1070" s="226"/>
      <c r="J1070" s="144"/>
      <c r="K1070" s="144"/>
      <c r="L1070" s="144"/>
      <c r="M1070" s="144"/>
      <c r="N1070" s="144"/>
      <c r="O1070" s="144"/>
      <c r="P1070" s="144"/>
      <c r="Q1070" s="144"/>
      <c r="R1070" s="144"/>
      <c r="S1070" s="144"/>
      <c r="T1070" s="144"/>
      <c r="U1070" s="144"/>
      <c r="V1070" s="144"/>
      <c r="W1070" s="144"/>
      <c r="X1070" s="144"/>
      <c r="Y1070" s="144"/>
      <c r="Z1070" s="144"/>
      <c r="AA1070" s="144"/>
      <c r="AB1070" s="144"/>
      <c r="AC1070" s="144"/>
      <c r="AD1070" s="144"/>
      <c r="AE1070" s="144"/>
      <c r="AF1070" s="144"/>
      <c r="AG1070" s="144"/>
      <c r="AH1070" s="144"/>
      <c r="AI1070" s="144"/>
      <c r="AJ1070" s="144"/>
      <c r="AK1070" s="144"/>
      <c r="AL1070" s="144"/>
      <c r="AM1070" s="144"/>
      <c r="AN1070" s="144"/>
    </row>
    <row r="1071" spans="1:40" s="38" customFormat="1" ht="28.5" customHeight="1">
      <c r="A1071" s="250" t="s">
        <v>23</v>
      </c>
      <c r="B1071" s="283">
        <f t="shared" si="112"/>
        <v>0.64</v>
      </c>
      <c r="C1071" s="268">
        <v>0.64</v>
      </c>
      <c r="D1071" s="269"/>
      <c r="E1071" s="281"/>
      <c r="F1071" s="281"/>
      <c r="G1071" s="281"/>
      <c r="H1071" s="281"/>
      <c r="I1071" s="226"/>
      <c r="J1071" s="144"/>
      <c r="K1071" s="144"/>
      <c r="L1071" s="144"/>
      <c r="M1071" s="144"/>
      <c r="N1071" s="144"/>
      <c r="O1071" s="144"/>
      <c r="P1071" s="144"/>
      <c r="Q1071" s="144"/>
      <c r="R1071" s="144"/>
      <c r="S1071" s="144"/>
      <c r="T1071" s="144"/>
      <c r="U1071" s="144"/>
      <c r="V1071" s="144"/>
      <c r="W1071" s="144"/>
      <c r="X1071" s="144"/>
      <c r="Y1071" s="144"/>
      <c r="Z1071" s="144"/>
      <c r="AA1071" s="144"/>
      <c r="AB1071" s="144"/>
      <c r="AC1071" s="144"/>
      <c r="AD1071" s="144"/>
      <c r="AE1071" s="144"/>
      <c r="AF1071" s="144"/>
      <c r="AG1071" s="144"/>
      <c r="AH1071" s="144"/>
      <c r="AI1071" s="144"/>
      <c r="AJ1071" s="144"/>
      <c r="AK1071" s="144"/>
      <c r="AL1071" s="144"/>
      <c r="AM1071" s="144"/>
      <c r="AN1071" s="144"/>
    </row>
    <row r="1072" spans="1:40" s="38" customFormat="1" ht="28.5" customHeight="1">
      <c r="A1072" s="277" t="s">
        <v>44</v>
      </c>
      <c r="B1072" s="278">
        <f>C1072*1.25</f>
        <v>20</v>
      </c>
      <c r="C1072" s="279">
        <v>16</v>
      </c>
      <c r="D1072" s="269"/>
      <c r="E1072" s="281"/>
      <c r="F1072" s="281"/>
      <c r="G1072" s="281"/>
      <c r="H1072" s="281"/>
      <c r="I1072" s="226"/>
      <c r="J1072" s="144"/>
      <c r="K1072" s="144"/>
      <c r="L1072" s="144"/>
      <c r="M1072" s="144"/>
      <c r="N1072" s="144"/>
      <c r="O1072" s="144"/>
      <c r="P1072" s="144"/>
      <c r="Q1072" s="144"/>
      <c r="R1072" s="144"/>
      <c r="S1072" s="144"/>
      <c r="T1072" s="144"/>
      <c r="U1072" s="144"/>
      <c r="V1072" s="144"/>
      <c r="W1072" s="144"/>
      <c r="X1072" s="144"/>
      <c r="Y1072" s="144"/>
      <c r="Z1072" s="144"/>
      <c r="AA1072" s="144"/>
      <c r="AB1072" s="144"/>
      <c r="AC1072" s="144"/>
      <c r="AD1072" s="144"/>
      <c r="AE1072" s="144"/>
      <c r="AF1072" s="144"/>
      <c r="AG1072" s="144"/>
      <c r="AH1072" s="144"/>
      <c r="AI1072" s="144"/>
      <c r="AJ1072" s="144"/>
      <c r="AK1072" s="144"/>
      <c r="AL1072" s="144"/>
      <c r="AM1072" s="144"/>
      <c r="AN1072" s="144"/>
    </row>
    <row r="1073" spans="1:40" s="38" customFormat="1" ht="28.5" customHeight="1">
      <c r="A1073" s="277" t="s">
        <v>45</v>
      </c>
      <c r="B1073" s="254">
        <f>C1073*1.33</f>
        <v>21.28</v>
      </c>
      <c r="C1073" s="254">
        <v>16</v>
      </c>
      <c r="D1073" s="269"/>
      <c r="E1073" s="281"/>
      <c r="F1073" s="281"/>
      <c r="G1073" s="281"/>
      <c r="H1073" s="281"/>
      <c r="I1073" s="226"/>
      <c r="J1073" s="144"/>
      <c r="K1073" s="144"/>
      <c r="L1073" s="144"/>
      <c r="M1073" s="144"/>
      <c r="N1073" s="144"/>
      <c r="O1073" s="144"/>
      <c r="P1073" s="144"/>
      <c r="Q1073" s="144"/>
      <c r="R1073" s="144"/>
      <c r="S1073" s="144"/>
      <c r="T1073" s="144"/>
      <c r="U1073" s="144"/>
      <c r="V1073" s="144"/>
      <c r="W1073" s="144"/>
      <c r="X1073" s="144"/>
      <c r="Y1073" s="144"/>
      <c r="Z1073" s="144"/>
      <c r="AA1073" s="144"/>
      <c r="AB1073" s="144"/>
      <c r="AC1073" s="144"/>
      <c r="AD1073" s="144"/>
      <c r="AE1073" s="144"/>
      <c r="AF1073" s="144"/>
      <c r="AG1073" s="144"/>
      <c r="AH1073" s="144"/>
      <c r="AI1073" s="144"/>
      <c r="AJ1073" s="144"/>
      <c r="AK1073" s="144"/>
      <c r="AL1073" s="144"/>
      <c r="AM1073" s="144"/>
      <c r="AN1073" s="144"/>
    </row>
    <row r="1074" spans="1:40" s="38" customFormat="1" ht="28.5" customHeight="1">
      <c r="A1074" s="277" t="s">
        <v>103</v>
      </c>
      <c r="B1074" s="254">
        <f>C1074</f>
        <v>0.01</v>
      </c>
      <c r="C1074" s="254">
        <v>0.01</v>
      </c>
      <c r="D1074" s="269"/>
      <c r="E1074" s="281"/>
      <c r="F1074" s="281"/>
      <c r="G1074" s="281"/>
      <c r="H1074" s="281"/>
      <c r="I1074" s="226"/>
      <c r="J1074" s="144"/>
      <c r="K1074" s="144"/>
      <c r="L1074" s="144"/>
      <c r="M1074" s="144"/>
      <c r="N1074" s="144"/>
      <c r="O1074" s="144"/>
      <c r="P1074" s="144"/>
      <c r="Q1074" s="144"/>
      <c r="R1074" s="144"/>
      <c r="S1074" s="144"/>
      <c r="T1074" s="144"/>
      <c r="U1074" s="144"/>
      <c r="V1074" s="144"/>
      <c r="W1074" s="144"/>
      <c r="X1074" s="144"/>
      <c r="Y1074" s="144"/>
      <c r="Z1074" s="144"/>
      <c r="AA1074" s="144"/>
      <c r="AB1074" s="144"/>
      <c r="AC1074" s="144"/>
      <c r="AD1074" s="144"/>
      <c r="AE1074" s="144"/>
      <c r="AF1074" s="144"/>
      <c r="AG1074" s="144"/>
      <c r="AH1074" s="144"/>
      <c r="AI1074" s="144"/>
      <c r="AJ1074" s="144"/>
      <c r="AK1074" s="144"/>
      <c r="AL1074" s="144"/>
      <c r="AM1074" s="144"/>
      <c r="AN1074" s="144"/>
    </row>
    <row r="1075" spans="1:40" s="38" customFormat="1" ht="28.5" customHeight="1">
      <c r="A1075" s="277" t="s">
        <v>36</v>
      </c>
      <c r="B1075" s="254">
        <f>C1075*1.18999999999999</f>
        <v>14.27999999999988</v>
      </c>
      <c r="C1075" s="254">
        <v>12</v>
      </c>
      <c r="D1075" s="269"/>
      <c r="E1075" s="281"/>
      <c r="F1075" s="281"/>
      <c r="G1075" s="281"/>
      <c r="H1075" s="281"/>
      <c r="I1075" s="226"/>
      <c r="J1075" s="144"/>
      <c r="K1075" s="144"/>
      <c r="L1075" s="144"/>
      <c r="M1075" s="144"/>
      <c r="N1075" s="144"/>
      <c r="O1075" s="144"/>
      <c r="P1075" s="144"/>
      <c r="Q1075" s="144"/>
      <c r="R1075" s="144"/>
      <c r="S1075" s="144"/>
      <c r="T1075" s="144"/>
      <c r="U1075" s="144"/>
      <c r="V1075" s="144"/>
      <c r="W1075" s="144"/>
      <c r="X1075" s="144"/>
      <c r="Y1075" s="144"/>
      <c r="Z1075" s="144"/>
      <c r="AA1075" s="144"/>
      <c r="AB1075" s="144"/>
      <c r="AC1075" s="144"/>
      <c r="AD1075" s="144"/>
      <c r="AE1075" s="144"/>
      <c r="AF1075" s="144"/>
      <c r="AG1075" s="144"/>
      <c r="AH1075" s="144"/>
      <c r="AI1075" s="144"/>
      <c r="AJ1075" s="144"/>
      <c r="AK1075" s="144"/>
      <c r="AL1075" s="144"/>
      <c r="AM1075" s="144"/>
      <c r="AN1075" s="144"/>
    </row>
    <row r="1076" spans="1:40" s="38" customFormat="1" ht="28.5" customHeight="1">
      <c r="A1076" s="277" t="s">
        <v>39</v>
      </c>
      <c r="B1076" s="446">
        <f>C1076</f>
        <v>5</v>
      </c>
      <c r="C1076" s="446">
        <v>5</v>
      </c>
      <c r="D1076" s="269"/>
      <c r="E1076" s="270"/>
      <c r="F1076" s="270"/>
      <c r="G1076" s="270"/>
      <c r="H1076" s="270"/>
      <c r="I1076" s="226"/>
      <c r="J1076" s="144"/>
      <c r="K1076" s="144"/>
      <c r="L1076" s="144"/>
      <c r="M1076" s="144"/>
      <c r="N1076" s="144"/>
      <c r="O1076" s="144"/>
      <c r="P1076" s="144"/>
      <c r="Q1076" s="144"/>
      <c r="R1076" s="144"/>
      <c r="S1076" s="144"/>
      <c r="T1076" s="144"/>
      <c r="U1076" s="144"/>
      <c r="V1076" s="144"/>
      <c r="W1076" s="144"/>
      <c r="X1076" s="144"/>
      <c r="Y1076" s="144"/>
      <c r="Z1076" s="144"/>
      <c r="AA1076" s="144"/>
      <c r="AB1076" s="144"/>
      <c r="AC1076" s="144"/>
      <c r="AD1076" s="144"/>
      <c r="AE1076" s="144"/>
      <c r="AF1076" s="144"/>
      <c r="AG1076" s="144"/>
      <c r="AH1076" s="144"/>
      <c r="AI1076" s="144"/>
      <c r="AJ1076" s="144"/>
      <c r="AK1076" s="144"/>
      <c r="AL1076" s="144"/>
      <c r="AM1076" s="144"/>
      <c r="AN1076" s="144"/>
    </row>
    <row r="1077" spans="1:40" s="38" customFormat="1" ht="28.5" customHeight="1">
      <c r="A1077" s="228" t="s">
        <v>178</v>
      </c>
      <c r="B1077" s="285"/>
      <c r="C1077" s="285"/>
      <c r="D1077" s="79">
        <v>50</v>
      </c>
      <c r="E1077" s="23">
        <v>2.17</v>
      </c>
      <c r="F1077" s="23">
        <v>2.5499999999999998</v>
      </c>
      <c r="G1077" s="23">
        <v>16.399999999999999</v>
      </c>
      <c r="H1077" s="23">
        <v>98.25</v>
      </c>
      <c r="I1077" s="226"/>
      <c r="J1077" s="144"/>
      <c r="K1077" s="144"/>
      <c r="L1077" s="144"/>
      <c r="M1077" s="144"/>
      <c r="N1077" s="144"/>
      <c r="O1077" s="144"/>
      <c r="P1077" s="144"/>
      <c r="Q1077" s="144"/>
      <c r="R1077" s="144"/>
      <c r="S1077" s="144"/>
      <c r="T1077" s="144"/>
      <c r="U1077" s="144"/>
      <c r="V1077" s="144"/>
      <c r="W1077" s="144"/>
      <c r="X1077" s="144"/>
      <c r="Y1077" s="144"/>
      <c r="Z1077" s="144"/>
      <c r="AA1077" s="144"/>
      <c r="AB1077" s="144"/>
      <c r="AC1077" s="144"/>
      <c r="AD1077" s="144"/>
      <c r="AE1077" s="144"/>
      <c r="AF1077" s="144"/>
      <c r="AG1077" s="144"/>
      <c r="AH1077" s="144"/>
      <c r="AI1077" s="144"/>
      <c r="AJ1077" s="144"/>
      <c r="AK1077" s="144"/>
      <c r="AL1077" s="144"/>
      <c r="AM1077" s="144"/>
      <c r="AN1077" s="144"/>
    </row>
    <row r="1078" spans="1:40" s="38" customFormat="1" ht="28.5" customHeight="1">
      <c r="A1078" s="549" t="s">
        <v>233</v>
      </c>
      <c r="B1078" s="549"/>
      <c r="C1078" s="549"/>
      <c r="D1078" s="137">
        <v>200</v>
      </c>
      <c r="E1078" s="23">
        <v>0.27</v>
      </c>
      <c r="F1078" s="23">
        <v>0.05</v>
      </c>
      <c r="G1078" s="23">
        <v>8.4600000000000009</v>
      </c>
      <c r="H1078" s="23">
        <v>36.46</v>
      </c>
      <c r="I1078" s="226"/>
      <c r="J1078" s="144"/>
      <c r="K1078" s="144"/>
      <c r="L1078" s="144"/>
      <c r="M1078" s="144"/>
      <c r="N1078" s="144"/>
      <c r="O1078" s="144"/>
      <c r="P1078" s="144"/>
      <c r="Q1078" s="144"/>
      <c r="R1078" s="144"/>
      <c r="S1078" s="144"/>
      <c r="T1078" s="144"/>
      <c r="U1078" s="144"/>
      <c r="V1078" s="144"/>
      <c r="W1078" s="144"/>
      <c r="X1078" s="144"/>
      <c r="Y1078" s="144"/>
      <c r="Z1078" s="144"/>
      <c r="AA1078" s="144"/>
      <c r="AB1078" s="144"/>
      <c r="AC1078" s="144"/>
      <c r="AD1078" s="144"/>
      <c r="AE1078" s="144"/>
      <c r="AF1078" s="144"/>
      <c r="AG1078" s="144"/>
      <c r="AH1078" s="144"/>
      <c r="AI1078" s="144"/>
      <c r="AJ1078" s="144"/>
      <c r="AK1078" s="144"/>
      <c r="AL1078" s="144"/>
      <c r="AM1078" s="144"/>
      <c r="AN1078" s="144"/>
    </row>
    <row r="1079" spans="1:40" s="38" customFormat="1" ht="28.5" customHeight="1">
      <c r="A1079" s="284" t="s">
        <v>93</v>
      </c>
      <c r="B1079" s="285">
        <f t="shared" ref="B1079:B1081" si="113">C1079</f>
        <v>1</v>
      </c>
      <c r="C1079" s="285">
        <v>1</v>
      </c>
      <c r="D1079" s="340"/>
      <c r="E1079" s="270"/>
      <c r="F1079" s="270"/>
      <c r="G1079" s="270"/>
      <c r="H1079" s="270"/>
      <c r="I1079" s="226"/>
      <c r="J1079" s="144"/>
      <c r="K1079" s="144"/>
      <c r="L1079" s="144"/>
      <c r="M1079" s="144"/>
      <c r="N1079" s="144"/>
      <c r="O1079" s="144"/>
      <c r="P1079" s="144"/>
      <c r="Q1079" s="144"/>
      <c r="R1079" s="144"/>
      <c r="S1079" s="144"/>
      <c r="T1079" s="144"/>
      <c r="U1079" s="144"/>
      <c r="V1079" s="144"/>
      <c r="W1079" s="144"/>
      <c r="X1079" s="144"/>
      <c r="Y1079" s="144"/>
      <c r="Z1079" s="144"/>
      <c r="AA1079" s="144"/>
      <c r="AB1079" s="144"/>
      <c r="AC1079" s="144"/>
      <c r="AD1079" s="144"/>
      <c r="AE1079" s="144"/>
      <c r="AF1079" s="144"/>
      <c r="AG1079" s="144"/>
      <c r="AH1079" s="144"/>
      <c r="AI1079" s="144"/>
      <c r="AJ1079" s="144"/>
      <c r="AK1079" s="144"/>
      <c r="AL1079" s="144"/>
      <c r="AM1079" s="144"/>
      <c r="AN1079" s="144"/>
    </row>
    <row r="1080" spans="1:40" s="38" customFormat="1" ht="28.5" customHeight="1">
      <c r="A1080" s="284" t="s">
        <v>28</v>
      </c>
      <c r="B1080" s="285">
        <f t="shared" si="113"/>
        <v>215</v>
      </c>
      <c r="C1080" s="285">
        <v>215</v>
      </c>
      <c r="D1080" s="340"/>
      <c r="E1080" s="270"/>
      <c r="F1080" s="270"/>
      <c r="G1080" s="270"/>
      <c r="H1080" s="270"/>
      <c r="I1080" s="226"/>
      <c r="J1080" s="144"/>
      <c r="K1080" s="144"/>
      <c r="L1080" s="144"/>
      <c r="M1080" s="144"/>
      <c r="N1080" s="144"/>
      <c r="O1080" s="144"/>
      <c r="P1080" s="144"/>
      <c r="Q1080" s="144"/>
      <c r="R1080" s="144"/>
      <c r="S1080" s="144"/>
      <c r="T1080" s="144"/>
      <c r="U1080" s="144"/>
      <c r="V1080" s="144"/>
      <c r="W1080" s="144"/>
      <c r="X1080" s="144"/>
      <c r="Y1080" s="144"/>
      <c r="Z1080" s="144"/>
      <c r="AA1080" s="144"/>
      <c r="AB1080" s="144"/>
      <c r="AC1080" s="144"/>
      <c r="AD1080" s="144"/>
      <c r="AE1080" s="144"/>
      <c r="AF1080" s="144"/>
      <c r="AG1080" s="144"/>
      <c r="AH1080" s="144"/>
      <c r="AI1080" s="144"/>
      <c r="AJ1080" s="144"/>
      <c r="AK1080" s="144"/>
      <c r="AL1080" s="144"/>
      <c r="AM1080" s="144"/>
      <c r="AN1080" s="144"/>
    </row>
    <row r="1081" spans="1:40" s="38" customFormat="1" ht="28.5" customHeight="1">
      <c r="A1081" s="363" t="s">
        <v>152</v>
      </c>
      <c r="B1081" s="285">
        <f t="shared" si="113"/>
        <v>2</v>
      </c>
      <c r="C1081" s="285">
        <v>2</v>
      </c>
      <c r="D1081" s="340"/>
      <c r="E1081" s="270"/>
      <c r="F1081" s="270"/>
      <c r="G1081" s="270"/>
      <c r="H1081" s="270"/>
      <c r="I1081" s="226"/>
      <c r="J1081" s="144"/>
      <c r="K1081" s="144"/>
      <c r="L1081" s="144"/>
      <c r="M1081" s="144"/>
      <c r="N1081" s="144"/>
      <c r="O1081" s="144"/>
      <c r="P1081" s="144"/>
      <c r="Q1081" s="144"/>
      <c r="R1081" s="144"/>
      <c r="S1081" s="144"/>
      <c r="T1081" s="144"/>
      <c r="U1081" s="144"/>
      <c r="V1081" s="144"/>
      <c r="W1081" s="144"/>
      <c r="X1081" s="144"/>
      <c r="Y1081" s="144"/>
      <c r="Z1081" s="144"/>
      <c r="AA1081" s="144"/>
      <c r="AB1081" s="144"/>
      <c r="AC1081" s="144"/>
      <c r="AD1081" s="144"/>
      <c r="AE1081" s="144"/>
      <c r="AF1081" s="144"/>
      <c r="AG1081" s="144"/>
      <c r="AH1081" s="144"/>
      <c r="AI1081" s="144"/>
      <c r="AJ1081" s="144"/>
      <c r="AK1081" s="144"/>
      <c r="AL1081" s="144"/>
      <c r="AM1081" s="144"/>
      <c r="AN1081" s="144"/>
    </row>
    <row r="1082" spans="1:40" s="38" customFormat="1" ht="28.5" customHeight="1">
      <c r="A1082" s="503" t="s">
        <v>95</v>
      </c>
      <c r="B1082" s="504"/>
      <c r="C1082" s="505"/>
      <c r="D1082" s="120" t="s">
        <v>80</v>
      </c>
      <c r="E1082" s="57">
        <v>0.7</v>
      </c>
      <c r="F1082" s="68">
        <v>0.1</v>
      </c>
      <c r="G1082" s="68">
        <v>9.4</v>
      </c>
      <c r="H1082" s="61">
        <v>41.3</v>
      </c>
      <c r="I1082" s="226"/>
      <c r="J1082" s="144"/>
      <c r="K1082" s="144"/>
      <c r="L1082" s="144"/>
      <c r="M1082" s="144"/>
      <c r="N1082" s="144"/>
      <c r="O1082" s="144"/>
      <c r="P1082" s="144"/>
      <c r="Q1082" s="144"/>
      <c r="R1082" s="144"/>
      <c r="S1082" s="144"/>
      <c r="T1082" s="144"/>
      <c r="U1082" s="144"/>
      <c r="V1082" s="144"/>
      <c r="W1082" s="144"/>
      <c r="X1082" s="144"/>
      <c r="Y1082" s="144"/>
      <c r="Z1082" s="144"/>
      <c r="AA1082" s="144"/>
      <c r="AB1082" s="144"/>
      <c r="AC1082" s="144"/>
      <c r="AD1082" s="144"/>
      <c r="AE1082" s="144"/>
      <c r="AF1082" s="144"/>
      <c r="AG1082" s="144"/>
      <c r="AH1082" s="144"/>
      <c r="AI1082" s="144"/>
      <c r="AJ1082" s="144"/>
      <c r="AK1082" s="144"/>
      <c r="AL1082" s="144"/>
      <c r="AM1082" s="144"/>
      <c r="AN1082" s="144"/>
    </row>
    <row r="1083" spans="1:40" ht="28.5" customHeight="1">
      <c r="A1083" s="550" t="s">
        <v>29</v>
      </c>
      <c r="B1083" s="551"/>
      <c r="C1083" s="551"/>
      <c r="D1083" s="152"/>
      <c r="E1083" s="70">
        <f>SUM(E1064:E1082)</f>
        <v>16.009999999999998</v>
      </c>
      <c r="F1083" s="70">
        <f>SUM(F1064:F1082)</f>
        <v>18.045000000000002</v>
      </c>
      <c r="G1083" s="70">
        <f>SUM(G1064:G1082)</f>
        <v>65.27</v>
      </c>
      <c r="H1083" s="70">
        <f>SUM(H1064:H1082)</f>
        <v>461.60249999999996</v>
      </c>
      <c r="I1083" s="201"/>
    </row>
    <row r="1084" spans="1:40" ht="28.5" customHeight="1">
      <c r="A1084" s="552" t="s">
        <v>30</v>
      </c>
      <c r="B1084" s="553"/>
      <c r="C1084" s="553"/>
      <c r="D1084" s="553"/>
      <c r="E1084" s="553"/>
      <c r="F1084" s="553"/>
      <c r="G1084" s="553"/>
      <c r="H1084" s="553"/>
      <c r="I1084" s="201"/>
    </row>
    <row r="1085" spans="1:40" ht="28.5" customHeight="1">
      <c r="A1085" s="192" t="s">
        <v>169</v>
      </c>
      <c r="B1085" s="387"/>
      <c r="C1085" s="388"/>
      <c r="D1085" s="193" t="s">
        <v>281</v>
      </c>
      <c r="E1085" s="57">
        <v>9.9600000000000009</v>
      </c>
      <c r="F1085" s="57">
        <v>9.36</v>
      </c>
      <c r="G1085" s="57">
        <v>25.11</v>
      </c>
      <c r="H1085" s="183">
        <v>111.4</v>
      </c>
      <c r="I1085" s="201"/>
    </row>
    <row r="1086" spans="1:40" ht="28.5" customHeight="1">
      <c r="A1086" s="280" t="s">
        <v>32</v>
      </c>
      <c r="B1086" s="288">
        <f>C1086*1.45</f>
        <v>29</v>
      </c>
      <c r="C1086" s="288">
        <f>C1087*1.25</f>
        <v>20</v>
      </c>
      <c r="D1086" s="193"/>
      <c r="E1086" s="333"/>
      <c r="F1086" s="333"/>
      <c r="G1086" s="333"/>
      <c r="H1086" s="334"/>
      <c r="I1086" s="201"/>
    </row>
    <row r="1087" spans="1:40" ht="28.5" customHeight="1">
      <c r="A1087" s="355" t="s">
        <v>33</v>
      </c>
      <c r="B1087" s="19"/>
      <c r="C1087" s="356">
        <v>16</v>
      </c>
      <c r="D1087" s="468"/>
      <c r="E1087" s="333"/>
      <c r="F1087" s="333"/>
      <c r="G1087" s="333"/>
      <c r="H1087" s="334"/>
      <c r="I1087" s="201"/>
    </row>
    <row r="1088" spans="1:40" ht="28.5" customHeight="1">
      <c r="A1088" s="389" t="s">
        <v>102</v>
      </c>
      <c r="B1088" s="279">
        <f>C1088</f>
        <v>22</v>
      </c>
      <c r="C1088" s="279">
        <v>22</v>
      </c>
      <c r="D1088" s="468"/>
      <c r="E1088" s="333"/>
      <c r="F1088" s="333"/>
      <c r="G1088" s="333"/>
      <c r="H1088" s="334"/>
      <c r="I1088" s="201"/>
    </row>
    <row r="1089" spans="1:9" ht="28.5" customHeight="1">
      <c r="A1089" s="277" t="s">
        <v>44</v>
      </c>
      <c r="B1089" s="279">
        <v>16.25</v>
      </c>
      <c r="C1089" s="279">
        <v>11</v>
      </c>
      <c r="D1089" s="468"/>
      <c r="E1089" s="390"/>
      <c r="F1089" s="390"/>
      <c r="G1089" s="390"/>
      <c r="H1089" s="300"/>
      <c r="I1089" s="201"/>
    </row>
    <row r="1090" spans="1:9" ht="28.5" customHeight="1">
      <c r="A1090" s="277" t="s">
        <v>45</v>
      </c>
      <c r="B1090" s="254">
        <v>17.29</v>
      </c>
      <c r="C1090" s="254">
        <v>11</v>
      </c>
      <c r="D1090" s="468"/>
      <c r="E1090" s="390"/>
      <c r="F1090" s="390"/>
      <c r="G1090" s="390"/>
      <c r="H1090" s="390"/>
      <c r="I1090" s="201"/>
    </row>
    <row r="1091" spans="1:9" ht="28.5" customHeight="1">
      <c r="A1091" s="389" t="s">
        <v>36</v>
      </c>
      <c r="B1091" s="278">
        <v>10.71</v>
      </c>
      <c r="C1091" s="279">
        <v>8</v>
      </c>
      <c r="D1091" s="468"/>
      <c r="E1091" s="390"/>
      <c r="F1091" s="390"/>
      <c r="G1091" s="390"/>
      <c r="H1091" s="351"/>
      <c r="I1091" s="201"/>
    </row>
    <row r="1092" spans="1:9" ht="28.5" customHeight="1">
      <c r="A1092" s="280" t="s">
        <v>46</v>
      </c>
      <c r="B1092" s="279">
        <v>0.01</v>
      </c>
      <c r="C1092" s="279">
        <v>0.01</v>
      </c>
      <c r="D1092" s="468"/>
      <c r="E1092" s="390"/>
      <c r="F1092" s="390"/>
      <c r="G1092" s="390"/>
      <c r="H1092" s="351"/>
      <c r="I1092" s="201"/>
    </row>
    <row r="1093" spans="1:9" ht="28.5" customHeight="1">
      <c r="A1093" s="391" t="s">
        <v>37</v>
      </c>
      <c r="B1093" s="392">
        <v>24.7</v>
      </c>
      <c r="C1093" s="392">
        <v>12</v>
      </c>
      <c r="D1093" s="468"/>
      <c r="E1093" s="390"/>
      <c r="F1093" s="390"/>
      <c r="G1093" s="390"/>
      <c r="H1093" s="390"/>
      <c r="I1093" s="201"/>
    </row>
    <row r="1094" spans="1:9" ht="28.5" customHeight="1">
      <c r="A1094" s="391" t="s">
        <v>131</v>
      </c>
      <c r="B1094" s="392">
        <v>5</v>
      </c>
      <c r="C1094" s="392">
        <v>4.5</v>
      </c>
      <c r="D1094" s="468"/>
      <c r="E1094" s="390"/>
      <c r="F1094" s="390"/>
      <c r="G1094" s="390"/>
      <c r="H1094" s="351"/>
      <c r="I1094" s="201"/>
    </row>
    <row r="1095" spans="1:9" ht="28.5" customHeight="1">
      <c r="A1095" s="250" t="s">
        <v>23</v>
      </c>
      <c r="B1095" s="283">
        <v>0.6</v>
      </c>
      <c r="C1095" s="268">
        <v>0.5</v>
      </c>
      <c r="D1095" s="468"/>
      <c r="E1095" s="390"/>
      <c r="F1095" s="390"/>
      <c r="G1095" s="390"/>
      <c r="H1095" s="351"/>
      <c r="I1095" s="201"/>
    </row>
    <row r="1096" spans="1:9" ht="28.5" customHeight="1">
      <c r="A1096" s="277" t="s">
        <v>21</v>
      </c>
      <c r="B1096" s="279">
        <v>235</v>
      </c>
      <c r="C1096" s="279">
        <v>206</v>
      </c>
      <c r="D1096" s="468"/>
      <c r="E1096" s="390"/>
      <c r="F1096" s="390"/>
      <c r="G1096" s="390"/>
      <c r="H1096" s="351"/>
      <c r="I1096" s="201"/>
    </row>
    <row r="1097" spans="1:9" ht="28.5" customHeight="1">
      <c r="A1097" s="358" t="s">
        <v>48</v>
      </c>
      <c r="B1097" s="278">
        <v>0.67500000000000004</v>
      </c>
      <c r="C1097" s="278">
        <v>0.44</v>
      </c>
      <c r="D1097" s="468"/>
      <c r="E1097" s="390"/>
      <c r="F1097" s="390"/>
      <c r="G1097" s="390"/>
      <c r="H1097" s="351"/>
      <c r="I1097" s="201"/>
    </row>
    <row r="1098" spans="1:9" ht="28.5" customHeight="1">
      <c r="A1098" s="554" t="s">
        <v>282</v>
      </c>
      <c r="B1098" s="555"/>
      <c r="C1098" s="556"/>
      <c r="D1098" s="183">
        <v>90</v>
      </c>
      <c r="E1098" s="57">
        <v>8.8555555555555596</v>
      </c>
      <c r="F1098" s="57">
        <v>11.5444444444444</v>
      </c>
      <c r="G1098" s="57">
        <v>15.411111111111101</v>
      </c>
      <c r="H1098" s="208">
        <v>171.444444444444</v>
      </c>
      <c r="I1098" s="201"/>
    </row>
    <row r="1099" spans="1:9" ht="28.5" customHeight="1">
      <c r="A1099" s="377" t="s">
        <v>160</v>
      </c>
      <c r="B1099" s="378">
        <f>C1099*1.1</f>
        <v>120.78</v>
      </c>
      <c r="C1099" s="249">
        <f>D1098*1.22</f>
        <v>109.8</v>
      </c>
      <c r="D1099" s="379"/>
      <c r="E1099" s="380"/>
      <c r="F1099" s="380"/>
      <c r="G1099" s="380"/>
      <c r="H1099" s="380"/>
      <c r="I1099" s="201"/>
    </row>
    <row r="1100" spans="1:9" ht="28.5" customHeight="1">
      <c r="A1100" s="381" t="s">
        <v>143</v>
      </c>
      <c r="B1100" s="243">
        <v>5</v>
      </c>
      <c r="C1100" s="243">
        <v>5.5</v>
      </c>
      <c r="D1100" s="264"/>
      <c r="E1100" s="382"/>
      <c r="F1100" s="382"/>
      <c r="G1100" s="382"/>
      <c r="H1100" s="264"/>
      <c r="I1100" s="201"/>
    </row>
    <row r="1101" spans="1:9" ht="28.5" customHeight="1">
      <c r="A1101" s="381" t="s">
        <v>49</v>
      </c>
      <c r="B1101" s="190">
        <v>0.64</v>
      </c>
      <c r="C1101" s="190">
        <v>0.54</v>
      </c>
      <c r="D1101" s="264"/>
      <c r="E1101" s="382"/>
      <c r="F1101" s="382"/>
      <c r="G1101" s="382"/>
      <c r="H1101" s="264"/>
      <c r="I1101" s="201"/>
    </row>
    <row r="1102" spans="1:9" ht="28.5" customHeight="1">
      <c r="A1102" s="289" t="s">
        <v>50</v>
      </c>
      <c r="B1102" s="190">
        <f>C1102</f>
        <v>4.4999999999999998E-2</v>
      </c>
      <c r="C1102" s="290">
        <v>4.4999999999999998E-2</v>
      </c>
      <c r="D1102" s="264"/>
      <c r="E1102" s="382"/>
      <c r="F1102" s="382"/>
      <c r="G1102" s="382"/>
      <c r="H1102" s="264"/>
      <c r="I1102" s="201"/>
    </row>
    <row r="1103" spans="1:9" ht="28.5" customHeight="1">
      <c r="A1103" s="381" t="s">
        <v>39</v>
      </c>
      <c r="B1103" s="243">
        <v>2</v>
      </c>
      <c r="C1103" s="243">
        <v>1.8</v>
      </c>
      <c r="D1103" s="264"/>
      <c r="E1103" s="382"/>
      <c r="F1103" s="382"/>
      <c r="G1103" s="382"/>
      <c r="H1103" s="383"/>
      <c r="I1103" s="201"/>
    </row>
    <row r="1104" spans="1:9" ht="28.5" customHeight="1">
      <c r="A1104" s="250" t="s">
        <v>23</v>
      </c>
      <c r="B1104" s="249">
        <f>C1104</f>
        <v>0.27</v>
      </c>
      <c r="C1104" s="249">
        <v>0.27</v>
      </c>
      <c r="D1104" s="264"/>
      <c r="E1104" s="264"/>
      <c r="F1104" s="264"/>
      <c r="G1104" s="264"/>
      <c r="H1104" s="383"/>
      <c r="I1104" s="201"/>
    </row>
    <row r="1105" spans="1:9" ht="28.5" customHeight="1">
      <c r="A1105" s="172" t="s">
        <v>203</v>
      </c>
      <c r="B1105" s="373"/>
      <c r="C1105" s="431"/>
      <c r="D1105" s="170">
        <v>150</v>
      </c>
      <c r="E1105" s="23">
        <v>2.42</v>
      </c>
      <c r="F1105" s="23">
        <v>2.95</v>
      </c>
      <c r="G1105" s="23">
        <v>9.3000000000000007</v>
      </c>
      <c r="H1105" s="23">
        <v>180.2</v>
      </c>
      <c r="I1105" s="201"/>
    </row>
    <row r="1106" spans="1:9" ht="28.5" customHeight="1">
      <c r="A1106" s="274" t="s">
        <v>130</v>
      </c>
      <c r="B1106" s="189">
        <f>C1106</f>
        <v>42</v>
      </c>
      <c r="C1106" s="189">
        <v>42</v>
      </c>
      <c r="D1106" s="170"/>
      <c r="E1106" s="432"/>
      <c r="F1106" s="432"/>
      <c r="G1106" s="432"/>
      <c r="H1106" s="432"/>
      <c r="I1106" s="201"/>
    </row>
    <row r="1107" spans="1:9" ht="28.5" customHeight="1">
      <c r="A1107" s="277" t="s">
        <v>44</v>
      </c>
      <c r="B1107" s="278">
        <f>C1107*1.25</f>
        <v>21.25</v>
      </c>
      <c r="C1107" s="279">
        <v>17</v>
      </c>
      <c r="D1107" s="170"/>
      <c r="E1107" s="270"/>
      <c r="F1107" s="270"/>
      <c r="G1107" s="270"/>
      <c r="H1107" s="270"/>
      <c r="I1107" s="201"/>
    </row>
    <row r="1108" spans="1:9" ht="28.5" customHeight="1">
      <c r="A1108" s="277" t="s">
        <v>45</v>
      </c>
      <c r="B1108" s="254">
        <f>C1108*1.33</f>
        <v>22.61</v>
      </c>
      <c r="C1108" s="254">
        <v>17</v>
      </c>
      <c r="D1108" s="170"/>
      <c r="E1108" s="270"/>
      <c r="F1108" s="270"/>
      <c r="G1108" s="270"/>
      <c r="H1108" s="270"/>
      <c r="I1108" s="201"/>
    </row>
    <row r="1109" spans="1:9" ht="28.5" customHeight="1">
      <c r="A1109" s="277" t="s">
        <v>204</v>
      </c>
      <c r="B1109" s="392">
        <f>C1109*1.25</f>
        <v>135</v>
      </c>
      <c r="C1109" s="392">
        <v>108</v>
      </c>
      <c r="D1109" s="170"/>
      <c r="E1109" s="270"/>
      <c r="F1109" s="270"/>
      <c r="G1109" s="270"/>
      <c r="H1109" s="270"/>
      <c r="I1109" s="201"/>
    </row>
    <row r="1110" spans="1:9" ht="28.5" customHeight="1">
      <c r="A1110" s="361" t="s">
        <v>36</v>
      </c>
      <c r="B1110" s="268">
        <f>C1110*1.18999999999999</f>
        <v>13.08999999999989</v>
      </c>
      <c r="C1110" s="268">
        <v>11</v>
      </c>
      <c r="D1110" s="170"/>
      <c r="E1110" s="270"/>
      <c r="F1110" s="270"/>
      <c r="G1110" s="270"/>
      <c r="H1110" s="270"/>
      <c r="I1110" s="201"/>
    </row>
    <row r="1111" spans="1:9" ht="28.5" customHeight="1">
      <c r="A1111" s="282" t="s">
        <v>47</v>
      </c>
      <c r="B1111" s="249">
        <f t="shared" ref="B1111:B1112" si="114">C1111</f>
        <v>2</v>
      </c>
      <c r="C1111" s="254">
        <v>2</v>
      </c>
      <c r="D1111" s="170"/>
      <c r="E1111" s="270"/>
      <c r="F1111" s="270"/>
      <c r="G1111" s="270"/>
      <c r="H1111" s="270"/>
      <c r="I1111" s="201"/>
    </row>
    <row r="1112" spans="1:9" ht="28.5" customHeight="1">
      <c r="A1112" s="250" t="s">
        <v>23</v>
      </c>
      <c r="B1112" s="268">
        <f t="shared" si="114"/>
        <v>0.5</v>
      </c>
      <c r="C1112" s="268">
        <v>0.5</v>
      </c>
      <c r="D1112" s="170"/>
      <c r="E1112" s="270"/>
      <c r="F1112" s="270"/>
      <c r="G1112" s="270"/>
      <c r="H1112" s="270"/>
      <c r="I1112" s="201"/>
    </row>
    <row r="1113" spans="1:9" ht="28.5" customHeight="1">
      <c r="A1113" s="433" t="s">
        <v>49</v>
      </c>
      <c r="B1113" s="268">
        <f>C1113*1.2</f>
        <v>0.6</v>
      </c>
      <c r="C1113" s="268">
        <v>0.5</v>
      </c>
      <c r="D1113" s="170"/>
      <c r="E1113" s="270"/>
      <c r="F1113" s="270"/>
      <c r="G1113" s="270"/>
      <c r="H1113" s="270"/>
      <c r="I1113" s="201"/>
    </row>
    <row r="1114" spans="1:9" ht="28.5" customHeight="1">
      <c r="A1114" s="289" t="s">
        <v>50</v>
      </c>
      <c r="B1114" s="268">
        <f t="shared" ref="B1114:B1115" si="115">C1114</f>
        <v>0.04</v>
      </c>
      <c r="C1114" s="290">
        <v>0.04</v>
      </c>
      <c r="D1114" s="170"/>
      <c r="E1114" s="270"/>
      <c r="F1114" s="270"/>
      <c r="G1114" s="270"/>
      <c r="H1114" s="270"/>
      <c r="I1114" s="201"/>
    </row>
    <row r="1115" spans="1:9" ht="28.5" customHeight="1">
      <c r="A1115" s="434" t="s">
        <v>39</v>
      </c>
      <c r="B1115" s="268">
        <f t="shared" si="115"/>
        <v>5</v>
      </c>
      <c r="C1115" s="268">
        <v>5</v>
      </c>
      <c r="D1115" s="170"/>
      <c r="E1115" s="270"/>
      <c r="F1115" s="270"/>
      <c r="G1115" s="270"/>
      <c r="H1115" s="270"/>
      <c r="I1115" s="201"/>
    </row>
    <row r="1116" spans="1:9" ht="28.5" customHeight="1">
      <c r="A1116" s="500" t="s">
        <v>26</v>
      </c>
      <c r="B1116" s="501"/>
      <c r="C1116" s="502"/>
      <c r="D1116" s="64" t="s">
        <v>18</v>
      </c>
      <c r="E1116" s="61">
        <v>0.01</v>
      </c>
      <c r="F1116" s="61">
        <v>0</v>
      </c>
      <c r="G1116" s="61">
        <v>5.98</v>
      </c>
      <c r="H1116" s="61">
        <v>39.979999999999997</v>
      </c>
      <c r="I1116" s="201"/>
    </row>
    <row r="1117" spans="1:9" ht="28.5" customHeight="1">
      <c r="A1117" s="252" t="s">
        <v>27</v>
      </c>
      <c r="B1117" s="197">
        <f>C1117</f>
        <v>1</v>
      </c>
      <c r="C1117" s="197">
        <v>1</v>
      </c>
      <c r="D1117" s="253"/>
      <c r="E1117" s="197"/>
      <c r="F1117" s="197"/>
      <c r="G1117" s="197"/>
      <c r="H1117" s="198"/>
      <c r="I1117" s="201"/>
    </row>
    <row r="1118" spans="1:9" ht="28.5" customHeight="1">
      <c r="A1118" s="252" t="s">
        <v>28</v>
      </c>
      <c r="B1118" s="197">
        <f>C1118</f>
        <v>205</v>
      </c>
      <c r="C1118" s="197">
        <v>205</v>
      </c>
      <c r="D1118" s="253"/>
      <c r="E1118" s="197"/>
      <c r="F1118" s="197"/>
      <c r="G1118" s="197"/>
      <c r="H1118" s="198"/>
      <c r="I1118" s="201"/>
    </row>
    <row r="1119" spans="1:9" ht="28.5" customHeight="1">
      <c r="A1119" s="503" t="s">
        <v>95</v>
      </c>
      <c r="B1119" s="504"/>
      <c r="C1119" s="505"/>
      <c r="D1119" s="120" t="s">
        <v>153</v>
      </c>
      <c r="E1119" s="231">
        <v>0.7</v>
      </c>
      <c r="F1119" s="150">
        <v>0.1</v>
      </c>
      <c r="G1119" s="232">
        <v>9.4</v>
      </c>
      <c r="H1119" s="211">
        <v>41.3</v>
      </c>
      <c r="I1119" s="201"/>
    </row>
    <row r="1120" spans="1:9" ht="28.5" customHeight="1">
      <c r="A1120" s="503"/>
      <c r="B1120" s="504"/>
      <c r="C1120" s="505"/>
      <c r="D1120" s="103"/>
      <c r="E1120" s="57"/>
      <c r="F1120" s="57"/>
      <c r="G1120" s="57"/>
      <c r="H1120" s="58"/>
      <c r="I1120" s="201"/>
    </row>
    <row r="1121" spans="1:9" ht="28.5" customHeight="1">
      <c r="A1121" s="506" t="s">
        <v>29</v>
      </c>
      <c r="B1121" s="506"/>
      <c r="C1121" s="506"/>
      <c r="D1121" s="71">
        <f>D1120+D1119+D1116+D1105+D1098+D1085</f>
        <v>680</v>
      </c>
      <c r="E1121" s="70">
        <f>E1120+E1119+E1116+E1105+E1098+E1085</f>
        <v>21.945555555555561</v>
      </c>
      <c r="F1121" s="70">
        <f>F1120+F1119+F1116+F1105+F1098+F1085</f>
        <v>23.954444444444398</v>
      </c>
      <c r="G1121" s="70">
        <f>G1120+G1119+G1116+G1105+G1098+G1085</f>
        <v>65.201111111111103</v>
      </c>
      <c r="H1121" s="70">
        <f>H1120+H1119+H1116+H1105+H1098+H1085</f>
        <v>544.324444444444</v>
      </c>
      <c r="I1121" s="201"/>
    </row>
    <row r="1122" spans="1:9" ht="28.5" customHeight="1">
      <c r="A1122" s="507" t="s">
        <v>53</v>
      </c>
      <c r="B1122" s="508"/>
      <c r="C1122" s="509"/>
      <c r="D1122" s="83">
        <f>D1121+D1083</f>
        <v>680</v>
      </c>
      <c r="E1122" s="84">
        <f>E1121+E1083</f>
        <v>37.955555555555563</v>
      </c>
      <c r="F1122" s="84">
        <f>F1121+F1083</f>
        <v>41.9994444444444</v>
      </c>
      <c r="G1122" s="84">
        <f>G1121+G1083</f>
        <v>130.4711111111111</v>
      </c>
      <c r="H1122" s="84">
        <f>H1121+H1083</f>
        <v>1005.926944444444</v>
      </c>
      <c r="I1122" s="201"/>
    </row>
    <row r="1123" spans="1:9" ht="28.5" customHeight="1">
      <c r="A1123" s="539" t="s">
        <v>234</v>
      </c>
      <c r="B1123" s="540"/>
      <c r="C1123" s="540"/>
      <c r="D1123" s="540"/>
      <c r="E1123" s="540"/>
      <c r="F1123" s="540"/>
      <c r="G1123" s="540"/>
      <c r="H1123" s="540"/>
      <c r="I1123" s="201"/>
    </row>
    <row r="1124" spans="1:9" ht="28.5" customHeight="1">
      <c r="A1124" s="517" t="s">
        <v>3</v>
      </c>
      <c r="B1124" s="536" t="s">
        <v>4</v>
      </c>
      <c r="C1124" s="536" t="s">
        <v>5</v>
      </c>
      <c r="D1124" s="541" t="s">
        <v>6</v>
      </c>
      <c r="E1124" s="542"/>
      <c r="F1124" s="542"/>
      <c r="G1124" s="542"/>
      <c r="H1124" s="543"/>
      <c r="I1124" s="201"/>
    </row>
    <row r="1125" spans="1:9" ht="28.5" customHeight="1">
      <c r="A1125" s="517"/>
      <c r="B1125" s="536"/>
      <c r="C1125" s="536"/>
      <c r="D1125" s="537" t="s">
        <v>7</v>
      </c>
      <c r="E1125" s="517" t="s">
        <v>8</v>
      </c>
      <c r="F1125" s="517" t="s">
        <v>9</v>
      </c>
      <c r="G1125" s="517" t="s">
        <v>10</v>
      </c>
      <c r="H1125" s="538" t="s">
        <v>11</v>
      </c>
      <c r="I1125" s="201"/>
    </row>
    <row r="1126" spans="1:9" ht="28.5" customHeight="1">
      <c r="A1126" s="517"/>
      <c r="B1126" s="536"/>
      <c r="C1126" s="536"/>
      <c r="D1126" s="537"/>
      <c r="E1126" s="517"/>
      <c r="F1126" s="517"/>
      <c r="G1126" s="517"/>
      <c r="H1126" s="538"/>
      <c r="I1126" s="201"/>
    </row>
    <row r="1127" spans="1:9" ht="28.5" customHeight="1">
      <c r="A1127" s="526" t="s">
        <v>12</v>
      </c>
      <c r="B1127" s="527"/>
      <c r="C1127" s="527"/>
      <c r="D1127" s="527"/>
      <c r="E1127" s="527"/>
      <c r="F1127" s="527"/>
      <c r="G1127" s="527"/>
      <c r="H1127" s="527"/>
      <c r="I1127" s="201"/>
    </row>
    <row r="1128" spans="1:9" ht="28.5" customHeight="1">
      <c r="A1128" s="95" t="s">
        <v>194</v>
      </c>
      <c r="B1128" s="420"/>
      <c r="C1128" s="421"/>
      <c r="D1128" s="205">
        <v>40</v>
      </c>
      <c r="E1128" s="23">
        <v>5.2</v>
      </c>
      <c r="F1128" s="23">
        <v>4.8</v>
      </c>
      <c r="G1128" s="23">
        <v>4.5</v>
      </c>
      <c r="H1128" s="23">
        <v>62.8</v>
      </c>
      <c r="I1128" s="201"/>
    </row>
    <row r="1129" spans="1:9" ht="28.5" customHeight="1">
      <c r="A1129" s="422" t="s">
        <v>62</v>
      </c>
      <c r="B1129" s="317">
        <f t="shared" ref="B1129" si="116">C1129</f>
        <v>40</v>
      </c>
      <c r="C1129" s="421">
        <v>40</v>
      </c>
      <c r="D1129" s="155"/>
      <c r="E1129" s="281"/>
      <c r="F1129" s="281"/>
      <c r="G1129" s="281"/>
      <c r="H1129" s="281"/>
      <c r="I1129" s="201"/>
    </row>
    <row r="1130" spans="1:9" ht="28.5" customHeight="1">
      <c r="A1130" s="544" t="s">
        <v>235</v>
      </c>
      <c r="B1130" s="545"/>
      <c r="C1130" s="546"/>
      <c r="D1130" s="64" t="s">
        <v>283</v>
      </c>
      <c r="E1130" s="54">
        <v>13.33</v>
      </c>
      <c r="F1130" s="54">
        <v>12.71</v>
      </c>
      <c r="G1130" s="54">
        <v>20.71</v>
      </c>
      <c r="H1130" s="54">
        <v>231.21</v>
      </c>
      <c r="I1130" s="201"/>
    </row>
    <row r="1131" spans="1:9" ht="28.5" customHeight="1">
      <c r="A1131" s="305" t="s">
        <v>59</v>
      </c>
      <c r="B1131" s="198">
        <f>C1131*1.09</f>
        <v>45.78</v>
      </c>
      <c r="C1131" s="198">
        <v>42</v>
      </c>
      <c r="D1131" s="306"/>
      <c r="E1131" s="54"/>
      <c r="F1131" s="54"/>
      <c r="G1131" s="54"/>
      <c r="H1131" s="54"/>
      <c r="I1131" s="201"/>
    </row>
    <row r="1132" spans="1:9" ht="28.5" customHeight="1">
      <c r="A1132" s="307" t="s">
        <v>236</v>
      </c>
      <c r="B1132" s="198">
        <f>C1132*1.1</f>
        <v>15.400000000000002</v>
      </c>
      <c r="C1132" s="198">
        <v>14</v>
      </c>
      <c r="D1132" s="306"/>
      <c r="E1132" s="54"/>
      <c r="F1132" s="54"/>
      <c r="G1132" s="198"/>
      <c r="H1132" s="198"/>
      <c r="I1132" s="201"/>
    </row>
    <row r="1133" spans="1:9" ht="28.5" customHeight="1">
      <c r="A1133" s="274" t="s">
        <v>61</v>
      </c>
      <c r="B1133" s="189">
        <f>C1133*1.05</f>
        <v>14.700000000000001</v>
      </c>
      <c r="C1133" s="189">
        <v>14</v>
      </c>
      <c r="D1133" s="306"/>
      <c r="E1133" s="54"/>
      <c r="F1133" s="54"/>
      <c r="G1133" s="198"/>
      <c r="H1133" s="198"/>
      <c r="I1133" s="201"/>
    </row>
    <row r="1134" spans="1:9" ht="28.5" customHeight="1">
      <c r="A1134" s="274" t="s">
        <v>116</v>
      </c>
      <c r="B1134" s="189">
        <f>C1134*1.25</f>
        <v>23.75</v>
      </c>
      <c r="C1134" s="189">
        <v>19</v>
      </c>
      <c r="D1134" s="306"/>
      <c r="E1134" s="54"/>
      <c r="F1134" s="54"/>
      <c r="G1134" s="198"/>
      <c r="H1134" s="198"/>
      <c r="I1134" s="201"/>
    </row>
    <row r="1135" spans="1:9" ht="28.5" customHeight="1">
      <c r="A1135" s="274" t="s">
        <v>36</v>
      </c>
      <c r="B1135" s="189">
        <f>C1135*1.18999999999999</f>
        <v>11.899999999999899</v>
      </c>
      <c r="C1135" s="189">
        <v>10</v>
      </c>
      <c r="D1135" s="306"/>
      <c r="E1135" s="54"/>
      <c r="F1135" s="54"/>
      <c r="G1135" s="198"/>
      <c r="H1135" s="198"/>
      <c r="I1135" s="201"/>
    </row>
    <row r="1136" spans="1:9" ht="28.5" customHeight="1">
      <c r="A1136" s="307" t="s">
        <v>39</v>
      </c>
      <c r="B1136" s="198">
        <f>C1136</f>
        <v>2.8</v>
      </c>
      <c r="C1136" s="198">
        <v>2.8</v>
      </c>
      <c r="D1136" s="306"/>
      <c r="E1136" s="54"/>
      <c r="F1136" s="54"/>
      <c r="G1136" s="198"/>
      <c r="H1136" s="198"/>
      <c r="I1136" s="201"/>
    </row>
    <row r="1137" spans="1:9" ht="28.5" customHeight="1">
      <c r="A1137" s="447" t="s">
        <v>237</v>
      </c>
      <c r="B1137" s="54"/>
      <c r="C1137" s="54">
        <v>5</v>
      </c>
      <c r="D1137" s="306"/>
      <c r="E1137" s="54"/>
      <c r="F1137" s="54"/>
      <c r="G1137" s="198"/>
      <c r="H1137" s="198"/>
      <c r="I1137" s="201"/>
    </row>
    <row r="1138" spans="1:9" ht="28.5" customHeight="1">
      <c r="A1138" s="250" t="s">
        <v>23</v>
      </c>
      <c r="B1138" s="198">
        <f t="shared" ref="B1138:B1150" si="117">C1138</f>
        <v>0.27</v>
      </c>
      <c r="C1138" s="198">
        <v>0.27</v>
      </c>
      <c r="D1138" s="306"/>
      <c r="E1138" s="54"/>
      <c r="F1138" s="54"/>
      <c r="G1138" s="198"/>
      <c r="H1138" s="198"/>
      <c r="I1138" s="201"/>
    </row>
    <row r="1139" spans="1:9" ht="28.5" customHeight="1">
      <c r="A1139" s="252" t="s">
        <v>238</v>
      </c>
      <c r="B1139" s="197">
        <f t="shared" si="117"/>
        <v>4.3</v>
      </c>
      <c r="C1139" s="197">
        <v>4.3</v>
      </c>
      <c r="D1139" s="306"/>
      <c r="E1139" s="197"/>
      <c r="F1139" s="197"/>
      <c r="G1139" s="197"/>
      <c r="H1139" s="198"/>
      <c r="I1139" s="201"/>
    </row>
    <row r="1140" spans="1:9" ht="28.5" customHeight="1">
      <c r="A1140" s="308" t="s">
        <v>239</v>
      </c>
      <c r="B1140" s="51"/>
      <c r="C1140" s="51">
        <f>C1139*2.5</f>
        <v>10.75</v>
      </c>
      <c r="D1140" s="306"/>
      <c r="E1140" s="197"/>
      <c r="F1140" s="197"/>
      <c r="G1140" s="197"/>
      <c r="H1140" s="198"/>
      <c r="I1140" s="201"/>
    </row>
    <row r="1141" spans="1:9" ht="28.5" customHeight="1">
      <c r="A1141" s="252" t="s">
        <v>63</v>
      </c>
      <c r="B1141" s="197">
        <f t="shared" si="117"/>
        <v>4.5</v>
      </c>
      <c r="C1141" s="197">
        <v>4.5</v>
      </c>
      <c r="D1141" s="306"/>
      <c r="E1141" s="197"/>
      <c r="F1141" s="197"/>
      <c r="G1141" s="197"/>
      <c r="H1141" s="198"/>
      <c r="I1141" s="201"/>
    </row>
    <row r="1142" spans="1:9" ht="28.5" customHeight="1">
      <c r="A1142" s="308" t="s">
        <v>64</v>
      </c>
      <c r="B1142" s="51"/>
      <c r="C1142" s="51">
        <f>C1141+C1140+C1137+C1134+C1133+C1132+C1131</f>
        <v>109.25</v>
      </c>
      <c r="D1142" s="306"/>
      <c r="E1142" s="51"/>
      <c r="F1142" s="51"/>
      <c r="G1142" s="197"/>
      <c r="H1142" s="198"/>
      <c r="I1142" s="201"/>
    </row>
    <row r="1143" spans="1:9" ht="28.5" customHeight="1">
      <c r="A1143" s="307" t="s">
        <v>39</v>
      </c>
      <c r="B1143" s="198">
        <f t="shared" si="117"/>
        <v>1.5</v>
      </c>
      <c r="C1143" s="198">
        <v>1.5</v>
      </c>
      <c r="D1143" s="306"/>
      <c r="E1143" s="51"/>
      <c r="F1143" s="51"/>
      <c r="G1143" s="197"/>
      <c r="H1143" s="198"/>
      <c r="I1143" s="201"/>
    </row>
    <row r="1144" spans="1:9" ht="28.5" customHeight="1">
      <c r="A1144" s="448" t="s">
        <v>240</v>
      </c>
      <c r="B1144" s="91"/>
      <c r="C1144" s="166">
        <v>30</v>
      </c>
      <c r="D1144" s="92"/>
      <c r="E1144" s="57"/>
      <c r="F1144" s="57"/>
      <c r="G1144" s="57"/>
      <c r="H1144" s="58"/>
      <c r="I1144" s="201"/>
    </row>
    <row r="1145" spans="1:9" ht="28.5" customHeight="1">
      <c r="A1145" s="274" t="s">
        <v>38</v>
      </c>
      <c r="B1145" s="449">
        <f t="shared" si="117"/>
        <v>4</v>
      </c>
      <c r="C1145" s="449">
        <v>4</v>
      </c>
      <c r="D1145" s="92"/>
      <c r="E1145" s="57"/>
      <c r="F1145" s="57"/>
      <c r="G1145" s="57"/>
      <c r="H1145" s="58"/>
      <c r="I1145" s="201"/>
    </row>
    <row r="1146" spans="1:9" ht="28.5" customHeight="1">
      <c r="A1146" s="450" t="s">
        <v>63</v>
      </c>
      <c r="B1146" s="451">
        <f t="shared" si="117"/>
        <v>2</v>
      </c>
      <c r="C1146" s="451">
        <v>2</v>
      </c>
      <c r="D1146" s="452"/>
      <c r="E1146" s="453"/>
      <c r="F1146" s="453"/>
      <c r="G1146" s="453"/>
      <c r="H1146" s="454"/>
      <c r="I1146" s="201"/>
    </row>
    <row r="1147" spans="1:9" ht="28.5" customHeight="1">
      <c r="A1147" s="250" t="s">
        <v>23</v>
      </c>
      <c r="B1147" s="451">
        <f t="shared" si="117"/>
        <v>0.1</v>
      </c>
      <c r="C1147" s="451">
        <v>0.1</v>
      </c>
      <c r="D1147" s="452"/>
      <c r="E1147" s="453"/>
      <c r="F1147" s="453"/>
      <c r="G1147" s="453"/>
      <c r="H1147" s="454"/>
      <c r="I1147" s="201"/>
    </row>
    <row r="1148" spans="1:9" ht="28.5" customHeight="1">
      <c r="A1148" s="455" t="s">
        <v>39</v>
      </c>
      <c r="B1148" s="451">
        <f t="shared" si="117"/>
        <v>2</v>
      </c>
      <c r="C1148" s="451">
        <v>2</v>
      </c>
      <c r="D1148" s="452"/>
      <c r="E1148" s="453"/>
      <c r="F1148" s="453"/>
      <c r="G1148" s="453"/>
      <c r="H1148" s="454"/>
      <c r="I1148" s="201"/>
    </row>
    <row r="1149" spans="1:9" ht="28.5" customHeight="1">
      <c r="A1149" s="455" t="s">
        <v>28</v>
      </c>
      <c r="B1149" s="451">
        <f t="shared" si="117"/>
        <v>40</v>
      </c>
      <c r="C1149" s="451">
        <v>40</v>
      </c>
      <c r="D1149" s="452"/>
      <c r="E1149" s="453"/>
      <c r="F1149" s="453"/>
      <c r="G1149" s="453"/>
      <c r="H1149" s="454"/>
      <c r="I1149" s="201"/>
    </row>
    <row r="1150" spans="1:9" ht="28.5" customHeight="1">
      <c r="A1150" s="246" t="s">
        <v>91</v>
      </c>
      <c r="B1150" s="451">
        <f t="shared" si="117"/>
        <v>0.5</v>
      </c>
      <c r="C1150" s="451">
        <v>0.5</v>
      </c>
      <c r="D1150" s="452"/>
      <c r="E1150" s="453"/>
      <c r="F1150" s="453"/>
      <c r="G1150" s="453"/>
      <c r="H1150" s="454"/>
      <c r="I1150" s="201"/>
    </row>
    <row r="1151" spans="1:9" ht="28.5" customHeight="1">
      <c r="A1151" s="547" t="s">
        <v>125</v>
      </c>
      <c r="B1151" s="548"/>
      <c r="C1151" s="548"/>
      <c r="D1151" s="548"/>
      <c r="E1151" s="548"/>
      <c r="F1151" s="548"/>
      <c r="G1151" s="548"/>
      <c r="H1151" s="548"/>
      <c r="I1151" s="201"/>
    </row>
    <row r="1152" spans="1:9" ht="28.5" customHeight="1">
      <c r="A1152" s="234" t="s">
        <v>241</v>
      </c>
      <c r="B1152" s="456"/>
      <c r="C1152" s="456"/>
      <c r="D1152" s="146" t="s">
        <v>283</v>
      </c>
      <c r="E1152" s="235"/>
      <c r="F1152" s="235"/>
      <c r="G1152" s="235"/>
      <c r="H1152" s="235"/>
      <c r="I1152" s="201"/>
    </row>
    <row r="1153" spans="1:9" ht="28.5" customHeight="1">
      <c r="A1153" s="228" t="s">
        <v>178</v>
      </c>
      <c r="B1153" s="285"/>
      <c r="C1153" s="285"/>
      <c r="D1153" s="79">
        <v>50</v>
      </c>
      <c r="E1153" s="23">
        <v>2.17</v>
      </c>
      <c r="F1153" s="23">
        <v>2.5499999999999998</v>
      </c>
      <c r="G1153" s="23">
        <v>16.399999999999999</v>
      </c>
      <c r="H1153" s="23">
        <v>98.25</v>
      </c>
      <c r="I1153" s="201"/>
    </row>
    <row r="1154" spans="1:9" ht="28.5" customHeight="1">
      <c r="A1154" s="78" t="s">
        <v>51</v>
      </c>
      <c r="B1154" s="293"/>
      <c r="C1154" s="294"/>
      <c r="D1154" s="79">
        <v>200</v>
      </c>
      <c r="E1154" s="23">
        <v>0.27</v>
      </c>
      <c r="F1154" s="23">
        <v>0.09</v>
      </c>
      <c r="G1154" s="23">
        <v>10.210000000000001</v>
      </c>
      <c r="H1154" s="23">
        <v>44.14</v>
      </c>
      <c r="I1154" s="209"/>
    </row>
    <row r="1155" spans="1:9" ht="28.5" customHeight="1">
      <c r="A1155" s="295" t="s">
        <v>52</v>
      </c>
      <c r="B1155" s="296">
        <f t="shared" ref="B1155:B1156" si="118">C1155</f>
        <v>30</v>
      </c>
      <c r="C1155" s="296">
        <v>30</v>
      </c>
      <c r="D1155" s="269"/>
      <c r="E1155" s="281"/>
      <c r="F1155" s="281"/>
      <c r="G1155" s="281"/>
      <c r="H1155" s="281"/>
      <c r="I1155" s="209"/>
    </row>
    <row r="1156" spans="1:9" ht="28.5" customHeight="1">
      <c r="A1156" s="277" t="s">
        <v>28</v>
      </c>
      <c r="B1156" s="254">
        <f t="shared" si="118"/>
        <v>215</v>
      </c>
      <c r="C1156" s="254">
        <v>215</v>
      </c>
      <c r="D1156" s="297"/>
      <c r="E1156" s="281"/>
      <c r="F1156" s="281"/>
      <c r="G1156" s="281"/>
      <c r="H1156" s="281"/>
      <c r="I1156" s="209"/>
    </row>
    <row r="1157" spans="1:9" ht="28.5" customHeight="1">
      <c r="A1157" s="503" t="s">
        <v>95</v>
      </c>
      <c r="B1157" s="504"/>
      <c r="C1157" s="505"/>
      <c r="D1157" s="120" t="s">
        <v>153</v>
      </c>
      <c r="E1157" s="231">
        <v>0.7</v>
      </c>
      <c r="F1157" s="150">
        <v>0.1</v>
      </c>
      <c r="G1157" s="232">
        <v>9.4</v>
      </c>
      <c r="H1157" s="211">
        <v>41.3</v>
      </c>
      <c r="I1157" s="52"/>
    </row>
    <row r="1158" spans="1:9" ht="28.5" customHeight="1">
      <c r="A1158" s="506" t="s">
        <v>29</v>
      </c>
      <c r="B1158" s="506"/>
      <c r="C1158" s="506"/>
      <c r="D1158" s="71">
        <v>550</v>
      </c>
      <c r="E1158" s="70">
        <f>E1157+E1154+E1153+E1130+E1128</f>
        <v>21.669999999999998</v>
      </c>
      <c r="F1158" s="70">
        <f>F1157+F1154+F1153+F1130+F1128</f>
        <v>20.25</v>
      </c>
      <c r="G1158" s="70">
        <f>G1157+G1154+G1153+G1130+G1128</f>
        <v>61.22</v>
      </c>
      <c r="H1158" s="70">
        <f>H1157+H1154+H1153+H1130+H1128</f>
        <v>477.7</v>
      </c>
      <c r="I1158" s="52"/>
    </row>
    <row r="1159" spans="1:9" ht="28.5" customHeight="1">
      <c r="A1159" s="526" t="s">
        <v>30</v>
      </c>
      <c r="B1159" s="527"/>
      <c r="C1159" s="527"/>
      <c r="D1159" s="527"/>
      <c r="E1159" s="527"/>
      <c r="F1159" s="527"/>
      <c r="G1159" s="527"/>
      <c r="H1159" s="527"/>
      <c r="I1159" s="52"/>
    </row>
    <row r="1160" spans="1:9" ht="28.5" customHeight="1">
      <c r="A1160" s="86" t="s">
        <v>55</v>
      </c>
      <c r="B1160" s="304"/>
      <c r="C1160" s="58"/>
      <c r="D1160" s="87">
        <v>60</v>
      </c>
      <c r="E1160" s="58">
        <v>1.17</v>
      </c>
      <c r="F1160" s="58">
        <v>0.17</v>
      </c>
      <c r="G1160" s="58">
        <v>4.5</v>
      </c>
      <c r="H1160" s="58">
        <v>23.83</v>
      </c>
      <c r="I1160" s="52"/>
    </row>
    <row r="1161" spans="1:9" ht="28.5" customHeight="1">
      <c r="A1161" s="248" t="s">
        <v>56</v>
      </c>
      <c r="B1161" s="190">
        <f>C1161*1.02</f>
        <v>61.2</v>
      </c>
      <c r="C1161" s="190">
        <v>60</v>
      </c>
      <c r="D1161" s="61"/>
      <c r="E1161" s="190"/>
      <c r="F1161" s="190"/>
      <c r="G1161" s="190"/>
      <c r="H1161" s="190"/>
      <c r="I1161" s="52"/>
    </row>
    <row r="1162" spans="1:9" ht="28.5" customHeight="1">
      <c r="A1162" s="96" t="s">
        <v>73</v>
      </c>
      <c r="B1162" s="312"/>
      <c r="C1162" s="312"/>
      <c r="D1162" s="97">
        <v>90</v>
      </c>
      <c r="E1162" s="98">
        <v>14.9</v>
      </c>
      <c r="F1162" s="98">
        <v>14.36</v>
      </c>
      <c r="G1162" s="98">
        <v>20.41</v>
      </c>
      <c r="H1162" s="98">
        <v>307.22000000000003</v>
      </c>
      <c r="I1162" s="52"/>
    </row>
    <row r="1163" spans="1:9" ht="28.5" customHeight="1">
      <c r="A1163" s="267" t="s">
        <v>74</v>
      </c>
      <c r="B1163" s="268">
        <f>C1163*1.1</f>
        <v>55.000000000000007</v>
      </c>
      <c r="C1163" s="268">
        <f>C1164*1.25</f>
        <v>50</v>
      </c>
      <c r="D1163" s="313"/>
      <c r="E1163" s="227"/>
      <c r="F1163" s="227"/>
      <c r="G1163" s="227"/>
      <c r="H1163" s="227"/>
      <c r="I1163" s="52"/>
    </row>
    <row r="1164" spans="1:9" ht="28.5" customHeight="1">
      <c r="A1164" s="314" t="s">
        <v>75</v>
      </c>
      <c r="B1164" s="227"/>
      <c r="C1164" s="222">
        <v>40</v>
      </c>
      <c r="D1164" s="313"/>
      <c r="E1164" s="227"/>
      <c r="F1164" s="227"/>
      <c r="G1164" s="227"/>
      <c r="H1164" s="227"/>
      <c r="I1164" s="52"/>
    </row>
    <row r="1165" spans="1:9" ht="28.5" customHeight="1">
      <c r="A1165" s="284" t="s">
        <v>76</v>
      </c>
      <c r="B1165" s="285">
        <f>C1165</f>
        <v>5</v>
      </c>
      <c r="C1165" s="285">
        <v>5</v>
      </c>
      <c r="D1165" s="313"/>
      <c r="E1165" s="227"/>
      <c r="F1165" s="227"/>
      <c r="G1165" s="227"/>
      <c r="H1165" s="227"/>
      <c r="I1165" s="52"/>
    </row>
    <row r="1166" spans="1:9" ht="28.5" customHeight="1">
      <c r="A1166" s="277" t="s">
        <v>36</v>
      </c>
      <c r="B1166" s="254">
        <f>C1166*1.18999999999999</f>
        <v>9.5199999999999196</v>
      </c>
      <c r="C1166" s="254">
        <v>8</v>
      </c>
      <c r="D1166" s="313"/>
      <c r="E1166" s="222"/>
      <c r="F1166" s="222"/>
      <c r="G1166" s="222"/>
      <c r="H1166" s="227"/>
      <c r="I1166" s="52"/>
    </row>
    <row r="1167" spans="1:9" ht="28.5" customHeight="1">
      <c r="A1167" s="284" t="s">
        <v>77</v>
      </c>
      <c r="B1167" s="254">
        <f t="shared" ref="B1167:B1170" si="119">C1167</f>
        <v>2</v>
      </c>
      <c r="C1167" s="254">
        <v>2</v>
      </c>
      <c r="D1167" s="313"/>
      <c r="E1167" s="227"/>
      <c r="F1167" s="227"/>
      <c r="G1167" s="227"/>
      <c r="H1167" s="227"/>
      <c r="I1167" s="52"/>
    </row>
    <row r="1168" spans="1:9" ht="28.5" customHeight="1">
      <c r="A1168" s="277" t="s">
        <v>39</v>
      </c>
      <c r="B1168" s="254">
        <f t="shared" si="119"/>
        <v>3.3</v>
      </c>
      <c r="C1168" s="254">
        <v>3.3</v>
      </c>
      <c r="D1168" s="313"/>
      <c r="E1168" s="222"/>
      <c r="F1168" s="222"/>
      <c r="G1168" s="222"/>
      <c r="H1168" s="227"/>
      <c r="I1168" s="52"/>
    </row>
    <row r="1169" spans="1:9" ht="28.5" customHeight="1">
      <c r="A1169" s="277" t="s">
        <v>28</v>
      </c>
      <c r="B1169" s="254">
        <f t="shared" si="119"/>
        <v>61</v>
      </c>
      <c r="C1169" s="254">
        <v>61</v>
      </c>
      <c r="D1169" s="313"/>
      <c r="E1169" s="222"/>
      <c r="F1169" s="222"/>
      <c r="G1169" s="222"/>
      <c r="H1169" s="227"/>
      <c r="I1169" s="52"/>
    </row>
    <row r="1170" spans="1:9" ht="28.5" customHeight="1">
      <c r="A1170" s="250" t="s">
        <v>23</v>
      </c>
      <c r="B1170" s="283">
        <f t="shared" si="119"/>
        <v>0.33</v>
      </c>
      <c r="C1170" s="268">
        <v>0.33</v>
      </c>
      <c r="D1170" s="313"/>
      <c r="E1170" s="54"/>
      <c r="F1170" s="54"/>
      <c r="G1170" s="54"/>
      <c r="H1170" s="54"/>
      <c r="I1170" s="52"/>
    </row>
    <row r="1171" spans="1:9" ht="28.5" customHeight="1">
      <c r="A1171" s="524" t="s">
        <v>161</v>
      </c>
      <c r="B1171" s="524"/>
      <c r="C1171" s="524"/>
      <c r="D1171" s="92">
        <v>150</v>
      </c>
      <c r="E1171" s="57">
        <v>5.3</v>
      </c>
      <c r="F1171" s="57">
        <v>7.01</v>
      </c>
      <c r="G1171" s="57">
        <v>21.26</v>
      </c>
      <c r="H1171" s="58">
        <v>20.21</v>
      </c>
      <c r="I1171" s="52"/>
    </row>
    <row r="1172" spans="1:9" ht="28.5" customHeight="1">
      <c r="A1172" s="274" t="s">
        <v>70</v>
      </c>
      <c r="B1172" s="189">
        <f>C1172</f>
        <v>52.5</v>
      </c>
      <c r="C1172" s="189">
        <v>52.5</v>
      </c>
      <c r="D1172" s="249"/>
      <c r="E1172" s="189"/>
      <c r="F1172" s="189"/>
      <c r="G1172" s="189"/>
      <c r="H1172" s="189"/>
      <c r="I1172" s="52"/>
    </row>
    <row r="1173" spans="1:9" ht="28.5" customHeight="1">
      <c r="A1173" s="274" t="s">
        <v>28</v>
      </c>
      <c r="B1173" s="189">
        <f>C1173</f>
        <v>106.67</v>
      </c>
      <c r="C1173" s="189">
        <v>106.67</v>
      </c>
      <c r="D1173" s="249"/>
      <c r="E1173" s="189"/>
      <c r="F1173" s="189"/>
      <c r="G1173" s="189"/>
      <c r="H1173" s="190"/>
      <c r="I1173" s="52"/>
    </row>
    <row r="1174" spans="1:9" ht="28.5" customHeight="1">
      <c r="A1174" s="251" t="s">
        <v>39</v>
      </c>
      <c r="B1174" s="189">
        <f>C1174</f>
        <v>5</v>
      </c>
      <c r="C1174" s="189">
        <v>5</v>
      </c>
      <c r="D1174" s="249"/>
      <c r="E1174" s="189"/>
      <c r="F1174" s="189"/>
      <c r="G1174" s="189"/>
      <c r="H1174" s="190"/>
      <c r="I1174" s="52"/>
    </row>
    <row r="1175" spans="1:9" ht="28.5" customHeight="1">
      <c r="A1175" s="277" t="s">
        <v>44</v>
      </c>
      <c r="B1175" s="278">
        <f>C1175*1.25</f>
        <v>12.5</v>
      </c>
      <c r="C1175" s="279">
        <v>10</v>
      </c>
      <c r="D1175" s="249"/>
      <c r="E1175" s="189"/>
      <c r="F1175" s="189"/>
      <c r="G1175" s="189"/>
      <c r="H1175" s="190"/>
      <c r="I1175" s="52"/>
    </row>
    <row r="1176" spans="1:9" ht="28.5" customHeight="1">
      <c r="A1176" s="277" t="s">
        <v>45</v>
      </c>
      <c r="B1176" s="254">
        <f>C1176*1.33</f>
        <v>13.3</v>
      </c>
      <c r="C1176" s="254">
        <v>10</v>
      </c>
      <c r="D1176" s="249"/>
      <c r="E1176" s="189"/>
      <c r="F1176" s="189"/>
      <c r="G1176" s="189"/>
      <c r="H1176" s="190"/>
      <c r="I1176" s="52"/>
    </row>
    <row r="1177" spans="1:9" ht="28.5" customHeight="1">
      <c r="A1177" s="267" t="s">
        <v>36</v>
      </c>
      <c r="B1177" s="374">
        <f>C1177*1.18999999999999</f>
        <v>7.9729999999999333</v>
      </c>
      <c r="C1177" s="268">
        <v>6.7</v>
      </c>
      <c r="D1177" s="249"/>
      <c r="E1177" s="189"/>
      <c r="F1177" s="189"/>
      <c r="G1177" s="189"/>
      <c r="H1177" s="190"/>
      <c r="I1177" s="52"/>
    </row>
    <row r="1178" spans="1:9" ht="28.5" customHeight="1">
      <c r="A1178" s="250" t="s">
        <v>23</v>
      </c>
      <c r="B1178" s="197">
        <f>C1178</f>
        <v>0.5</v>
      </c>
      <c r="C1178" s="197">
        <v>0.5</v>
      </c>
      <c r="D1178" s="249"/>
      <c r="E1178" s="197"/>
      <c r="F1178" s="197"/>
      <c r="G1178" s="197"/>
      <c r="H1178" s="198"/>
      <c r="I1178" s="52"/>
    </row>
    <row r="1179" spans="1:9" ht="28.5" customHeight="1">
      <c r="A1179" s="533" t="s">
        <v>242</v>
      </c>
      <c r="B1179" s="533"/>
      <c r="C1179" s="533"/>
      <c r="D1179" s="137">
        <v>200</v>
      </c>
      <c r="E1179" s="23">
        <v>0.27</v>
      </c>
      <c r="F1179" s="23">
        <v>0.09</v>
      </c>
      <c r="G1179" s="23">
        <v>0.15</v>
      </c>
      <c r="H1179" s="23">
        <v>24.14</v>
      </c>
      <c r="I1179" s="52"/>
    </row>
    <row r="1180" spans="1:9" ht="28.5" customHeight="1">
      <c r="A1180" s="284" t="s">
        <v>93</v>
      </c>
      <c r="B1180" s="285">
        <f t="shared" ref="B1180:B1181" si="120">C1180</f>
        <v>1</v>
      </c>
      <c r="C1180" s="285">
        <v>1</v>
      </c>
      <c r="D1180" s="340"/>
      <c r="E1180" s="281"/>
      <c r="F1180" s="281"/>
      <c r="G1180" s="281"/>
      <c r="H1180" s="281"/>
      <c r="I1180" s="52"/>
    </row>
    <row r="1181" spans="1:9" ht="28.5" customHeight="1">
      <c r="A1181" s="284" t="s">
        <v>28</v>
      </c>
      <c r="B1181" s="285">
        <f t="shared" si="120"/>
        <v>210</v>
      </c>
      <c r="C1181" s="285">
        <v>210</v>
      </c>
      <c r="D1181" s="340"/>
      <c r="E1181" s="281"/>
      <c r="F1181" s="281"/>
      <c r="G1181" s="281"/>
      <c r="H1181" s="281"/>
      <c r="I1181" s="52"/>
    </row>
    <row r="1182" spans="1:9" ht="28.5" customHeight="1">
      <c r="A1182" s="341" t="s">
        <v>243</v>
      </c>
      <c r="B1182" s="342">
        <f>C1182*1.13999999999999</f>
        <v>5.6999999999999496</v>
      </c>
      <c r="C1182" s="342">
        <v>5</v>
      </c>
      <c r="D1182" s="343"/>
      <c r="E1182" s="344"/>
      <c r="F1182" s="344"/>
      <c r="G1182" s="344"/>
      <c r="H1182" s="344"/>
      <c r="I1182" s="52"/>
    </row>
    <row r="1183" spans="1:9" ht="28.5" customHeight="1">
      <c r="A1183" s="503" t="s">
        <v>95</v>
      </c>
      <c r="B1183" s="504"/>
      <c r="C1183" s="505"/>
      <c r="D1183" s="120" t="s">
        <v>153</v>
      </c>
      <c r="E1183" s="57">
        <v>0.7</v>
      </c>
      <c r="F1183" s="68">
        <v>0.1</v>
      </c>
      <c r="G1183" s="68">
        <v>9.4</v>
      </c>
      <c r="H1183" s="61">
        <v>41.3</v>
      </c>
      <c r="I1183" s="52"/>
    </row>
    <row r="1184" spans="1:9" ht="28.5" customHeight="1">
      <c r="A1184" s="503"/>
      <c r="B1184" s="504"/>
      <c r="C1184" s="505"/>
      <c r="D1184" s="103"/>
      <c r="E1184" s="57"/>
      <c r="F1184" s="57"/>
      <c r="G1184" s="57"/>
      <c r="H1184" s="58"/>
      <c r="I1184" s="52"/>
    </row>
    <row r="1185" spans="1:9" ht="28.5" customHeight="1">
      <c r="A1185" s="506" t="s">
        <v>29</v>
      </c>
      <c r="B1185" s="506"/>
      <c r="C1185" s="506"/>
      <c r="D1185" s="71">
        <f>D1184+D1183+D1179+D1162+D1160</f>
        <v>370</v>
      </c>
      <c r="E1185" s="70">
        <f>E1184+E1183+E1179+E1162+E1160</f>
        <v>17.04</v>
      </c>
      <c r="F1185" s="70">
        <f>F1184+F1183+F1179+F1162+F1160</f>
        <v>14.719999999999999</v>
      </c>
      <c r="G1185" s="70">
        <f>G1184+G1183+G1179+G1162+G1160</f>
        <v>34.46</v>
      </c>
      <c r="H1185" s="70">
        <f>H1184+H1183+H1179+H1162+H1160</f>
        <v>396.49</v>
      </c>
      <c r="I1185" s="52"/>
    </row>
    <row r="1186" spans="1:9" ht="28.5" customHeight="1">
      <c r="A1186" s="507" t="s">
        <v>53</v>
      </c>
      <c r="B1186" s="508"/>
      <c r="C1186" s="509"/>
      <c r="D1186" s="83">
        <f>D1185+D1158</f>
        <v>920</v>
      </c>
      <c r="E1186" s="84">
        <f>E1185+E1158</f>
        <v>38.709999999999994</v>
      </c>
      <c r="F1186" s="84">
        <f>F1185+F1158</f>
        <v>34.97</v>
      </c>
      <c r="G1186" s="84">
        <f>G1185+G1158</f>
        <v>95.68</v>
      </c>
      <c r="H1186" s="84">
        <f>H1185+H1158</f>
        <v>874.19</v>
      </c>
      <c r="I1186" s="52"/>
    </row>
    <row r="1187" spans="1:9" ht="28.5" customHeight="1">
      <c r="A1187" s="534" t="s">
        <v>244</v>
      </c>
      <c r="B1187" s="535"/>
      <c r="C1187" s="535"/>
      <c r="D1187" s="535"/>
      <c r="E1187" s="535"/>
      <c r="F1187" s="535"/>
      <c r="G1187" s="535"/>
      <c r="H1187" s="535"/>
      <c r="I1187" s="52"/>
    </row>
    <row r="1188" spans="1:9" ht="28.5" customHeight="1">
      <c r="A1188" s="517" t="s">
        <v>3</v>
      </c>
      <c r="B1188" s="536" t="s">
        <v>4</v>
      </c>
      <c r="C1188" s="536" t="s">
        <v>5</v>
      </c>
      <c r="D1188" s="517" t="s">
        <v>6</v>
      </c>
      <c r="E1188" s="517"/>
      <c r="F1188" s="517"/>
      <c r="G1188" s="517"/>
      <c r="H1188" s="517"/>
      <c r="I1188" s="52"/>
    </row>
    <row r="1189" spans="1:9" ht="28.5" customHeight="1">
      <c r="A1189" s="517"/>
      <c r="B1189" s="536"/>
      <c r="C1189" s="536"/>
      <c r="D1189" s="537" t="s">
        <v>7</v>
      </c>
      <c r="E1189" s="517" t="s">
        <v>8</v>
      </c>
      <c r="F1189" s="517" t="s">
        <v>9</v>
      </c>
      <c r="G1189" s="517" t="s">
        <v>10</v>
      </c>
      <c r="H1189" s="538" t="s">
        <v>11</v>
      </c>
      <c r="I1189" s="52"/>
    </row>
    <row r="1190" spans="1:9" ht="28.5" customHeight="1">
      <c r="A1190" s="517"/>
      <c r="B1190" s="536"/>
      <c r="C1190" s="536"/>
      <c r="D1190" s="537"/>
      <c r="E1190" s="517"/>
      <c r="F1190" s="517"/>
      <c r="G1190" s="517"/>
      <c r="H1190" s="538"/>
      <c r="I1190" s="52"/>
    </row>
    <row r="1191" spans="1:9" ht="28.5" customHeight="1">
      <c r="A1191" s="526" t="s">
        <v>12</v>
      </c>
      <c r="B1191" s="527"/>
      <c r="C1191" s="527"/>
      <c r="D1191" s="527"/>
      <c r="E1191" s="527"/>
      <c r="F1191" s="527"/>
      <c r="G1191" s="527"/>
      <c r="H1191" s="527"/>
      <c r="I1191" s="52"/>
    </row>
    <row r="1192" spans="1:9" ht="28.5" customHeight="1">
      <c r="A1192" s="86" t="s">
        <v>55</v>
      </c>
      <c r="B1192" s="304"/>
      <c r="C1192" s="58"/>
      <c r="D1192" s="87">
        <v>60</v>
      </c>
      <c r="E1192" s="58">
        <v>1.1666666666666701</v>
      </c>
      <c r="F1192" s="58">
        <v>0.16666666666666699</v>
      </c>
      <c r="G1192" s="58">
        <v>4.5</v>
      </c>
      <c r="H1192" s="58">
        <v>23.8333333333333</v>
      </c>
      <c r="I1192" s="52"/>
    </row>
    <row r="1193" spans="1:9" ht="28.5" customHeight="1">
      <c r="A1193" s="248" t="s">
        <v>56</v>
      </c>
      <c r="B1193" s="190">
        <f t="shared" ref="B1193" si="121">C1193*1.05</f>
        <v>63</v>
      </c>
      <c r="C1193" s="190">
        <v>60</v>
      </c>
      <c r="D1193" s="61"/>
      <c r="E1193" s="190"/>
      <c r="F1193" s="190"/>
      <c r="G1193" s="190"/>
      <c r="H1193" s="190"/>
      <c r="I1193" s="52"/>
    </row>
    <row r="1194" spans="1:9" ht="28.5" customHeight="1">
      <c r="A1194" s="521" t="s">
        <v>245</v>
      </c>
      <c r="B1194" s="522"/>
      <c r="C1194" s="523"/>
      <c r="D1194" s="191">
        <v>90</v>
      </c>
      <c r="E1194" s="23">
        <v>11.31</v>
      </c>
      <c r="F1194" s="23">
        <v>11.6</v>
      </c>
      <c r="G1194" s="23">
        <v>15.3</v>
      </c>
      <c r="H1194" s="23">
        <v>175.6</v>
      </c>
      <c r="I1194" s="52"/>
    </row>
    <row r="1195" spans="1:9" ht="28.5" customHeight="1">
      <c r="A1195" s="267" t="s">
        <v>34</v>
      </c>
      <c r="B1195" s="268">
        <f>C1195*1.05</f>
        <v>73.5</v>
      </c>
      <c r="C1195" s="469">
        <f>C1196*1.4</f>
        <v>70</v>
      </c>
      <c r="D1195" s="269"/>
      <c r="E1195" s="457"/>
      <c r="F1195" s="457"/>
      <c r="G1195" s="457"/>
      <c r="H1195" s="457"/>
      <c r="I1195" s="209"/>
    </row>
    <row r="1196" spans="1:9" ht="28.5" customHeight="1">
      <c r="A1196" s="271" t="s">
        <v>42</v>
      </c>
      <c r="B1196" s="272"/>
      <c r="C1196" s="470">
        <v>50</v>
      </c>
      <c r="D1196" s="269"/>
      <c r="E1196" s="270"/>
      <c r="F1196" s="270"/>
      <c r="G1196" s="270"/>
      <c r="H1196" s="270"/>
      <c r="I1196" s="209"/>
    </row>
    <row r="1197" spans="1:9" ht="28.5" customHeight="1">
      <c r="A1197" s="282" t="s">
        <v>47</v>
      </c>
      <c r="B1197" s="249">
        <f>C1197</f>
        <v>3.2</v>
      </c>
      <c r="C1197" s="471">
        <v>3.2</v>
      </c>
      <c r="D1197" s="155"/>
      <c r="E1197" s="270"/>
      <c r="F1197" s="270"/>
      <c r="G1197" s="270"/>
      <c r="H1197" s="270"/>
      <c r="I1197" s="209"/>
    </row>
    <row r="1198" spans="1:9" ht="28.5" customHeight="1">
      <c r="A1198" s="277" t="s">
        <v>36</v>
      </c>
      <c r="B1198" s="254">
        <f>C1198*1.18999999999999</f>
        <v>14.27999999999988</v>
      </c>
      <c r="C1198" s="466">
        <v>12</v>
      </c>
      <c r="D1198" s="155"/>
      <c r="E1198" s="270"/>
      <c r="F1198" s="270"/>
      <c r="G1198" s="270"/>
      <c r="H1198" s="270"/>
      <c r="I1198" s="209"/>
    </row>
    <row r="1199" spans="1:9" ht="28.5" customHeight="1">
      <c r="A1199" s="277" t="s">
        <v>44</v>
      </c>
      <c r="B1199" s="278">
        <f>C1199*1.25</f>
        <v>15</v>
      </c>
      <c r="C1199" s="465">
        <v>12</v>
      </c>
      <c r="D1199" s="155"/>
      <c r="E1199" s="270"/>
      <c r="F1199" s="270"/>
      <c r="G1199" s="270"/>
      <c r="H1199" s="270"/>
      <c r="I1199" s="209"/>
    </row>
    <row r="1200" spans="1:9" ht="28.5" customHeight="1">
      <c r="A1200" s="277" t="s">
        <v>45</v>
      </c>
      <c r="B1200" s="254">
        <f>C1200*1.33</f>
        <v>15.96</v>
      </c>
      <c r="C1200" s="466">
        <v>12</v>
      </c>
      <c r="D1200" s="155"/>
      <c r="E1200" s="270"/>
      <c r="F1200" s="270"/>
      <c r="G1200" s="270"/>
      <c r="H1200" s="270"/>
      <c r="I1200" s="209"/>
    </row>
    <row r="1201" spans="1:40" ht="28.5" customHeight="1">
      <c r="A1201" s="458" t="s">
        <v>246</v>
      </c>
      <c r="B1201" s="459">
        <f>C1201*1.3</f>
        <v>10.4</v>
      </c>
      <c r="C1201" s="472">
        <v>8</v>
      </c>
      <c r="D1201" s="155"/>
      <c r="E1201" s="270"/>
      <c r="F1201" s="270"/>
      <c r="G1201" s="270"/>
      <c r="H1201" s="270"/>
      <c r="I1201" s="209"/>
    </row>
    <row r="1202" spans="1:40" ht="28.5" customHeight="1">
      <c r="A1202" s="361" t="s">
        <v>247</v>
      </c>
      <c r="B1202" s="460">
        <f>C1202*1.25</f>
        <v>10</v>
      </c>
      <c r="C1202" s="473">
        <v>8</v>
      </c>
      <c r="D1202" s="155"/>
      <c r="E1202" s="270"/>
      <c r="F1202" s="270"/>
      <c r="G1202" s="270"/>
      <c r="H1202" s="270"/>
      <c r="I1202" s="209"/>
    </row>
    <row r="1203" spans="1:40" ht="28.5" customHeight="1">
      <c r="A1203" s="361" t="s">
        <v>248</v>
      </c>
      <c r="B1203" s="268">
        <f>C1203</f>
        <v>8</v>
      </c>
      <c r="C1203" s="472">
        <v>8</v>
      </c>
      <c r="D1203" s="155"/>
      <c r="E1203" s="270"/>
      <c r="F1203" s="270"/>
      <c r="G1203" s="270"/>
      <c r="H1203" s="270"/>
      <c r="I1203" s="209"/>
    </row>
    <row r="1204" spans="1:40" ht="28.5" customHeight="1">
      <c r="A1204" s="361" t="s">
        <v>249</v>
      </c>
      <c r="B1204" s="268">
        <f>C1204*1.89999999999999</f>
        <v>17.099999999999909</v>
      </c>
      <c r="C1204" s="472">
        <v>9</v>
      </c>
      <c r="D1204" s="155"/>
      <c r="E1204" s="270"/>
      <c r="F1204" s="270"/>
      <c r="G1204" s="270"/>
      <c r="H1204" s="270"/>
      <c r="I1204" s="209"/>
    </row>
    <row r="1205" spans="1:40" s="42" customFormat="1" ht="28.5" customHeight="1">
      <c r="A1205" s="461" t="s">
        <v>39</v>
      </c>
      <c r="B1205" s="254">
        <f t="shared" ref="B1205:B1208" si="122">C1205</f>
        <v>3.2</v>
      </c>
      <c r="C1205" s="466">
        <v>3.2</v>
      </c>
      <c r="D1205" s="155"/>
      <c r="E1205" s="270"/>
      <c r="F1205" s="270"/>
      <c r="G1205" s="270"/>
      <c r="H1205" s="270"/>
      <c r="I1205" s="143"/>
      <c r="J1205" s="43"/>
      <c r="K1205" s="43"/>
      <c r="L1205" s="43"/>
      <c r="M1205" s="43"/>
      <c r="N1205" s="43"/>
      <c r="O1205" s="43"/>
      <c r="P1205" s="43"/>
      <c r="Q1205" s="43"/>
      <c r="R1205" s="43"/>
      <c r="S1205" s="43"/>
      <c r="T1205" s="43"/>
      <c r="U1205" s="43"/>
      <c r="V1205" s="43"/>
      <c r="W1205" s="43"/>
      <c r="X1205" s="43"/>
      <c r="Y1205" s="43"/>
      <c r="Z1205" s="43"/>
      <c r="AA1205" s="43"/>
      <c r="AB1205" s="43"/>
      <c r="AC1205" s="43"/>
      <c r="AD1205" s="43"/>
      <c r="AE1205" s="43"/>
      <c r="AF1205" s="43"/>
      <c r="AG1205" s="43"/>
      <c r="AH1205" s="43"/>
      <c r="AI1205" s="43"/>
      <c r="AJ1205" s="43"/>
      <c r="AK1205" s="43"/>
      <c r="AL1205" s="43"/>
      <c r="AM1205" s="43"/>
      <c r="AN1205" s="43"/>
    </row>
    <row r="1206" spans="1:40" s="42" customFormat="1" ht="28.5" customHeight="1">
      <c r="A1206" s="250" t="s">
        <v>23</v>
      </c>
      <c r="B1206" s="283">
        <f t="shared" si="122"/>
        <v>0.3</v>
      </c>
      <c r="C1206" s="474">
        <v>0.3</v>
      </c>
      <c r="D1206" s="155"/>
      <c r="E1206" s="270"/>
      <c r="F1206" s="270"/>
      <c r="G1206" s="270"/>
      <c r="H1206" s="270"/>
      <c r="I1206" s="143"/>
      <c r="J1206" s="43"/>
      <c r="K1206" s="43"/>
      <c r="L1206" s="43"/>
      <c r="M1206" s="43"/>
      <c r="N1206" s="43"/>
      <c r="O1206" s="43"/>
      <c r="P1206" s="43"/>
      <c r="Q1206" s="43"/>
      <c r="R1206" s="43"/>
      <c r="S1206" s="43"/>
      <c r="T1206" s="43"/>
      <c r="U1206" s="43"/>
      <c r="V1206" s="43"/>
      <c r="W1206" s="43"/>
      <c r="X1206" s="43"/>
      <c r="Y1206" s="43"/>
      <c r="Z1206" s="43"/>
      <c r="AA1206" s="43"/>
      <c r="AB1206" s="43"/>
      <c r="AC1206" s="43"/>
      <c r="AD1206" s="43"/>
      <c r="AE1206" s="43"/>
      <c r="AF1206" s="43"/>
      <c r="AG1206" s="43"/>
      <c r="AH1206" s="43"/>
      <c r="AI1206" s="43"/>
      <c r="AJ1206" s="43"/>
      <c r="AK1206" s="43"/>
      <c r="AL1206" s="43"/>
      <c r="AM1206" s="43"/>
      <c r="AN1206" s="43"/>
    </row>
    <row r="1207" spans="1:40" ht="28.5" customHeight="1">
      <c r="A1207" s="262" t="s">
        <v>63</v>
      </c>
      <c r="B1207" s="259">
        <f t="shared" si="122"/>
        <v>4</v>
      </c>
      <c r="C1207" s="474">
        <v>4</v>
      </c>
      <c r="D1207" s="155"/>
      <c r="E1207" s="270"/>
      <c r="F1207" s="270"/>
      <c r="G1207" s="270"/>
      <c r="H1207" s="270"/>
      <c r="I1207" s="50"/>
    </row>
    <row r="1208" spans="1:40" ht="28.5" customHeight="1">
      <c r="A1208" s="277" t="s">
        <v>28</v>
      </c>
      <c r="B1208" s="254">
        <f t="shared" si="122"/>
        <v>30</v>
      </c>
      <c r="C1208" s="466">
        <v>30</v>
      </c>
      <c r="D1208" s="155"/>
      <c r="E1208" s="270"/>
      <c r="F1208" s="270"/>
      <c r="G1208" s="270"/>
      <c r="H1208" s="270"/>
      <c r="I1208" s="50"/>
    </row>
    <row r="1209" spans="1:40" ht="28.5" customHeight="1">
      <c r="A1209" s="284" t="s">
        <v>48</v>
      </c>
      <c r="B1209" s="254">
        <f>C1209*1.35</f>
        <v>0.67500000000000004</v>
      </c>
      <c r="C1209" s="471">
        <v>0.5</v>
      </c>
      <c r="D1209" s="155"/>
      <c r="E1209" s="270"/>
      <c r="F1209" s="270"/>
      <c r="G1209" s="270"/>
      <c r="H1209" s="270"/>
      <c r="I1209" s="50"/>
    </row>
    <row r="1210" spans="1:40" ht="28.5" customHeight="1">
      <c r="A1210" s="358" t="s">
        <v>136</v>
      </c>
      <c r="B1210" s="254">
        <f>C1210</f>
        <v>0.05</v>
      </c>
      <c r="C1210" s="475">
        <v>0.05</v>
      </c>
      <c r="D1210" s="155"/>
      <c r="E1210" s="270"/>
      <c r="F1210" s="270"/>
      <c r="G1210" s="270"/>
      <c r="H1210" s="270"/>
      <c r="I1210" s="50"/>
    </row>
    <row r="1211" spans="1:40" ht="28.5" customHeight="1">
      <c r="A1211" s="524" t="s">
        <v>69</v>
      </c>
      <c r="B1211" s="524"/>
      <c r="C1211" s="524"/>
      <c r="D1211" s="92">
        <v>150</v>
      </c>
      <c r="E1211" s="57">
        <v>4.8</v>
      </c>
      <c r="F1211" s="57">
        <v>6.3360000000000003</v>
      </c>
      <c r="G1211" s="57">
        <v>25.96</v>
      </c>
      <c r="H1211" s="58">
        <v>200.46</v>
      </c>
      <c r="I1211" s="50"/>
    </row>
    <row r="1212" spans="1:40" ht="28.5" customHeight="1">
      <c r="A1212" s="274" t="s">
        <v>70</v>
      </c>
      <c r="B1212" s="189">
        <f t="shared" ref="B1212:B1215" si="123">C1212</f>
        <v>55</v>
      </c>
      <c r="C1212" s="189">
        <v>55</v>
      </c>
      <c r="D1212" s="249"/>
      <c r="E1212" s="189"/>
      <c r="F1212" s="189"/>
      <c r="G1212" s="189"/>
      <c r="H1212" s="189"/>
      <c r="I1212" s="50"/>
    </row>
    <row r="1213" spans="1:40" ht="28.5" customHeight="1">
      <c r="A1213" s="274" t="s">
        <v>28</v>
      </c>
      <c r="B1213" s="189">
        <f t="shared" si="123"/>
        <v>106.67</v>
      </c>
      <c r="C1213" s="189">
        <v>106.67</v>
      </c>
      <c r="D1213" s="249"/>
      <c r="E1213" s="189"/>
      <c r="F1213" s="189"/>
      <c r="G1213" s="189"/>
      <c r="H1213" s="190"/>
      <c r="I1213" s="50"/>
    </row>
    <row r="1214" spans="1:40" ht="28.5" customHeight="1">
      <c r="A1214" s="251" t="s">
        <v>16</v>
      </c>
      <c r="B1214" s="189">
        <f t="shared" si="123"/>
        <v>3</v>
      </c>
      <c r="C1214" s="189">
        <v>3</v>
      </c>
      <c r="D1214" s="249"/>
      <c r="E1214" s="189"/>
      <c r="F1214" s="189"/>
      <c r="G1214" s="189"/>
      <c r="H1214" s="190"/>
      <c r="I1214" s="50"/>
    </row>
    <row r="1215" spans="1:40" ht="28.5" customHeight="1">
      <c r="A1215" s="250" t="s">
        <v>23</v>
      </c>
      <c r="B1215" s="197">
        <f t="shared" si="123"/>
        <v>0.28999999999999998</v>
      </c>
      <c r="C1215" s="197">
        <v>0.28999999999999998</v>
      </c>
      <c r="D1215" s="249"/>
      <c r="E1215" s="197"/>
      <c r="F1215" s="197"/>
      <c r="G1215" s="197"/>
      <c r="H1215" s="198"/>
      <c r="I1215" s="50"/>
    </row>
    <row r="1216" spans="1:40" ht="28.5" customHeight="1">
      <c r="A1216" s="525" t="s">
        <v>250</v>
      </c>
      <c r="B1216" s="525"/>
      <c r="C1216" s="525"/>
      <c r="D1216" s="161">
        <v>200</v>
      </c>
      <c r="E1216" s="23">
        <v>0.15</v>
      </c>
      <c r="F1216" s="23">
        <v>0.11</v>
      </c>
      <c r="G1216" s="23">
        <v>12.55</v>
      </c>
      <c r="H1216" s="101">
        <v>53.25</v>
      </c>
      <c r="I1216" s="186"/>
    </row>
    <row r="1217" spans="1:9" ht="28.5" customHeight="1">
      <c r="A1217" s="341" t="s">
        <v>251</v>
      </c>
      <c r="B1217" s="342">
        <f>C1217*1.12999999999999</f>
        <v>28.249999999999748</v>
      </c>
      <c r="C1217" s="342">
        <v>25</v>
      </c>
      <c r="D1217" s="343"/>
      <c r="E1217" s="270"/>
      <c r="F1217" s="270"/>
      <c r="G1217" s="270"/>
      <c r="H1217" s="270"/>
      <c r="I1217" s="186"/>
    </row>
    <row r="1218" spans="1:9" ht="28.5" customHeight="1">
      <c r="A1218" s="252" t="s">
        <v>40</v>
      </c>
      <c r="B1218" s="285">
        <f>C1218*1.13999999999999</f>
        <v>5.6999999999999496</v>
      </c>
      <c r="C1218" s="285">
        <v>5</v>
      </c>
      <c r="D1218" s="297"/>
      <c r="E1218" s="270"/>
      <c r="F1218" s="270"/>
      <c r="G1218" s="270"/>
      <c r="H1218" s="270"/>
      <c r="I1218" s="186"/>
    </row>
    <row r="1219" spans="1:9" ht="28.5" customHeight="1">
      <c r="A1219" s="368" t="s">
        <v>28</v>
      </c>
      <c r="B1219" s="342">
        <f>C1219</f>
        <v>210</v>
      </c>
      <c r="C1219" s="342">
        <v>210</v>
      </c>
      <c r="D1219" s="343"/>
      <c r="E1219" s="270"/>
      <c r="F1219" s="270"/>
      <c r="G1219" s="270"/>
      <c r="H1219" s="270"/>
      <c r="I1219" s="186"/>
    </row>
    <row r="1220" spans="1:9" ht="28.5" customHeight="1">
      <c r="A1220" s="503" t="s">
        <v>95</v>
      </c>
      <c r="B1220" s="504"/>
      <c r="C1220" s="505"/>
      <c r="D1220" s="120" t="s">
        <v>153</v>
      </c>
      <c r="E1220" s="57">
        <v>0.7</v>
      </c>
      <c r="F1220" s="68">
        <v>0.1</v>
      </c>
      <c r="G1220" s="68">
        <v>9.4</v>
      </c>
      <c r="H1220" s="61">
        <v>41.3</v>
      </c>
      <c r="I1220" s="186"/>
    </row>
    <row r="1221" spans="1:9" ht="28.5" customHeight="1">
      <c r="A1221" s="506" t="s">
        <v>29</v>
      </c>
      <c r="B1221" s="506"/>
      <c r="C1221" s="506"/>
      <c r="D1221" s="71"/>
      <c r="E1221" s="70">
        <f>SUM(E1192:E1220)</f>
        <v>18.126666666666669</v>
      </c>
      <c r="F1221" s="70">
        <f>SUM(F1192:F1220)</f>
        <v>18.312666666666669</v>
      </c>
      <c r="G1221" s="70">
        <f>SUM(G1192:G1220)</f>
        <v>67.710000000000008</v>
      </c>
      <c r="H1221" s="70">
        <f>SUM(H1192:H1220)</f>
        <v>494.44333333333333</v>
      </c>
      <c r="I1221" s="186"/>
    </row>
    <row r="1222" spans="1:9" ht="28.5" customHeight="1">
      <c r="A1222" s="526" t="s">
        <v>30</v>
      </c>
      <c r="B1222" s="527"/>
      <c r="C1222" s="527"/>
      <c r="D1222" s="527"/>
      <c r="E1222" s="527"/>
      <c r="F1222" s="527"/>
      <c r="G1222" s="527"/>
      <c r="H1222" s="527"/>
      <c r="I1222" s="186"/>
    </row>
    <row r="1223" spans="1:9" ht="28.5" customHeight="1">
      <c r="A1223" s="528" t="s">
        <v>155</v>
      </c>
      <c r="B1223" s="529"/>
      <c r="C1223" s="530"/>
      <c r="D1223" s="178">
        <v>220</v>
      </c>
      <c r="E1223" s="23">
        <v>5.32</v>
      </c>
      <c r="F1223" s="23">
        <v>8.69</v>
      </c>
      <c r="G1223" s="158">
        <v>13.12</v>
      </c>
      <c r="H1223" s="23">
        <v>193.29</v>
      </c>
      <c r="I1223" s="186"/>
    </row>
    <row r="1224" spans="1:9" ht="28.5" customHeight="1">
      <c r="A1224" s="280" t="s">
        <v>32</v>
      </c>
      <c r="B1224" s="288">
        <f>C1224*1.45</f>
        <v>23.5625</v>
      </c>
      <c r="C1224" s="288">
        <f>C1225*1.25</f>
        <v>16.25</v>
      </c>
      <c r="D1224" s="269"/>
      <c r="E1224" s="281"/>
      <c r="F1224" s="281"/>
      <c r="G1224" s="281"/>
      <c r="H1224" s="281"/>
      <c r="I1224" s="186"/>
    </row>
    <row r="1225" spans="1:9" ht="28.5" customHeight="1">
      <c r="A1225" s="355" t="s">
        <v>149</v>
      </c>
      <c r="B1225" s="19"/>
      <c r="C1225" s="356">
        <v>13</v>
      </c>
      <c r="D1225" s="269"/>
      <c r="E1225" s="281"/>
      <c r="F1225" s="281"/>
      <c r="G1225" s="281"/>
      <c r="H1225" s="281"/>
      <c r="I1225" s="186"/>
    </row>
    <row r="1226" spans="1:9" ht="28.5" customHeight="1">
      <c r="A1226" s="376" t="s">
        <v>156</v>
      </c>
      <c r="B1226" s="285">
        <f>C1226*1.25</f>
        <v>77</v>
      </c>
      <c r="C1226" s="285">
        <v>61.6</v>
      </c>
      <c r="D1226" s="269"/>
      <c r="E1226" s="281"/>
      <c r="F1226" s="281"/>
      <c r="G1226" s="281"/>
      <c r="H1226" s="281"/>
      <c r="I1226" s="186"/>
    </row>
    <row r="1227" spans="1:9" ht="28.5" customHeight="1">
      <c r="A1227" s="284" t="s">
        <v>157</v>
      </c>
      <c r="B1227" s="285">
        <f t="shared" ref="B1227" si="124">C1227*1.33</f>
        <v>81.928000000000011</v>
      </c>
      <c r="C1227" s="285">
        <v>61.6</v>
      </c>
      <c r="D1227" s="269"/>
      <c r="E1227" s="281"/>
      <c r="F1227" s="281"/>
      <c r="G1227" s="281"/>
      <c r="H1227" s="281"/>
      <c r="I1227" s="186"/>
    </row>
    <row r="1228" spans="1:9" ht="28.5" customHeight="1">
      <c r="A1228" s="250" t="s">
        <v>23</v>
      </c>
      <c r="B1228" s="283">
        <f>C1228</f>
        <v>0.35</v>
      </c>
      <c r="C1228" s="285">
        <v>0.35</v>
      </c>
      <c r="D1228" s="269"/>
      <c r="E1228" s="281"/>
      <c r="F1228" s="281"/>
      <c r="G1228" s="281"/>
      <c r="H1228" s="281"/>
      <c r="I1228" s="186"/>
    </row>
    <row r="1229" spans="1:9" ht="28.5" customHeight="1">
      <c r="A1229" s="277" t="s">
        <v>44</v>
      </c>
      <c r="B1229" s="278">
        <f>C1229*1.25</f>
        <v>12.5</v>
      </c>
      <c r="C1229" s="279">
        <v>10</v>
      </c>
      <c r="D1229" s="269"/>
      <c r="E1229" s="281"/>
      <c r="F1229" s="281"/>
      <c r="G1229" s="281"/>
      <c r="H1229" s="281"/>
      <c r="I1229" s="186"/>
    </row>
    <row r="1230" spans="1:9" ht="28.5" customHeight="1">
      <c r="A1230" s="277" t="s">
        <v>45</v>
      </c>
      <c r="B1230" s="254">
        <f>C1230*1.33</f>
        <v>13.3</v>
      </c>
      <c r="C1230" s="254">
        <v>10</v>
      </c>
      <c r="D1230" s="269"/>
      <c r="E1230" s="281"/>
      <c r="F1230" s="281"/>
      <c r="G1230" s="281"/>
      <c r="H1230" s="281"/>
      <c r="I1230" s="186"/>
    </row>
    <row r="1231" spans="1:9" ht="28.5" customHeight="1">
      <c r="A1231" s="267" t="s">
        <v>36</v>
      </c>
      <c r="B1231" s="374">
        <f>C1231*1.18999999999999</f>
        <v>10.59099999999991</v>
      </c>
      <c r="C1231" s="268">
        <v>8.9</v>
      </c>
      <c r="D1231" s="269"/>
      <c r="E1231" s="281"/>
      <c r="F1231" s="281"/>
      <c r="G1231" s="281"/>
      <c r="H1231" s="281"/>
      <c r="I1231" s="186"/>
    </row>
    <row r="1232" spans="1:9" ht="28.5" customHeight="1">
      <c r="A1232" s="282" t="s">
        <v>47</v>
      </c>
      <c r="B1232" s="249">
        <f t="shared" ref="B1232:B1236" si="125">C1232</f>
        <v>3.5</v>
      </c>
      <c r="C1232" s="268">
        <v>3.5</v>
      </c>
      <c r="D1232" s="269"/>
      <c r="E1232" s="281"/>
      <c r="F1232" s="281"/>
      <c r="G1232" s="281"/>
      <c r="H1232" s="281"/>
      <c r="I1232" s="186"/>
    </row>
    <row r="1233" spans="1:9" ht="28.5" customHeight="1">
      <c r="A1233" s="277" t="s">
        <v>21</v>
      </c>
      <c r="B1233" s="279">
        <f t="shared" si="125"/>
        <v>220</v>
      </c>
      <c r="C1233" s="279">
        <v>220</v>
      </c>
      <c r="D1233" s="269"/>
      <c r="E1233" s="281"/>
      <c r="F1233" s="281"/>
      <c r="G1233" s="281"/>
      <c r="H1233" s="281"/>
      <c r="I1233" s="186"/>
    </row>
    <row r="1234" spans="1:9" ht="28.5" customHeight="1">
      <c r="A1234" s="262" t="s">
        <v>90</v>
      </c>
      <c r="B1234" s="254">
        <f t="shared" si="125"/>
        <v>0.15</v>
      </c>
      <c r="C1234" s="254">
        <v>0.15</v>
      </c>
      <c r="D1234" s="269"/>
      <c r="E1234" s="281"/>
      <c r="F1234" s="281"/>
      <c r="G1234" s="281"/>
      <c r="H1234" s="281"/>
      <c r="I1234" s="186"/>
    </row>
    <row r="1235" spans="1:9" ht="28.5" customHeight="1">
      <c r="A1235" s="267" t="s">
        <v>131</v>
      </c>
      <c r="B1235" s="268">
        <f t="shared" si="125"/>
        <v>4.4000000000000004</v>
      </c>
      <c r="C1235" s="268">
        <v>4.4000000000000004</v>
      </c>
      <c r="D1235" s="269"/>
      <c r="E1235" s="281"/>
      <c r="F1235" s="281"/>
      <c r="G1235" s="281"/>
      <c r="H1235" s="281"/>
      <c r="I1235" s="186"/>
    </row>
    <row r="1236" spans="1:9" ht="28.5" customHeight="1">
      <c r="A1236" s="262" t="s">
        <v>82</v>
      </c>
      <c r="B1236" s="268">
        <f t="shared" si="125"/>
        <v>7</v>
      </c>
      <c r="C1236" s="268">
        <v>7</v>
      </c>
      <c r="D1236" s="269"/>
      <c r="E1236" s="281"/>
      <c r="F1236" s="281"/>
      <c r="G1236" s="281"/>
      <c r="H1236" s="281"/>
      <c r="I1236" s="186"/>
    </row>
    <row r="1237" spans="1:9" ht="28.5" customHeight="1">
      <c r="A1237" s="500" t="s">
        <v>121</v>
      </c>
      <c r="B1237" s="501"/>
      <c r="C1237" s="502"/>
      <c r="D1237" s="142">
        <v>90</v>
      </c>
      <c r="E1237" s="54">
        <v>12.05</v>
      </c>
      <c r="F1237" s="54">
        <v>12.4</v>
      </c>
      <c r="G1237" s="54">
        <v>19.05</v>
      </c>
      <c r="H1237" s="54">
        <v>213.6</v>
      </c>
      <c r="I1237" s="186"/>
    </row>
    <row r="1238" spans="1:9" ht="28.5" customHeight="1">
      <c r="A1238" s="307" t="s">
        <v>122</v>
      </c>
      <c r="B1238" s="198">
        <f>C1238*1.56</f>
        <v>80.183999999999997</v>
      </c>
      <c r="C1238" s="198">
        <v>51.4</v>
      </c>
      <c r="D1238" s="346"/>
      <c r="E1238" s="112"/>
      <c r="F1238" s="112"/>
      <c r="G1238" s="112"/>
      <c r="H1238" s="112"/>
      <c r="I1238" s="186"/>
    </row>
    <row r="1239" spans="1:9" ht="28.5" customHeight="1">
      <c r="A1239" s="307" t="s">
        <v>123</v>
      </c>
      <c r="B1239" s="198">
        <f>C1239*1.57</f>
        <v>80.698000000000008</v>
      </c>
      <c r="C1239" s="198">
        <v>51.4</v>
      </c>
      <c r="D1239" s="346"/>
      <c r="E1239" s="112"/>
      <c r="F1239" s="112"/>
      <c r="G1239" s="112"/>
      <c r="H1239" s="112"/>
      <c r="I1239" s="186"/>
    </row>
    <row r="1240" spans="1:9" ht="28.5" customHeight="1">
      <c r="A1240" s="347" t="s">
        <v>61</v>
      </c>
      <c r="B1240" s="190">
        <f>C1240*1.05</f>
        <v>19.95</v>
      </c>
      <c r="C1240" s="190">
        <v>19</v>
      </c>
      <c r="D1240" s="346"/>
      <c r="E1240" s="204"/>
      <c r="F1240" s="348"/>
      <c r="G1240" s="348"/>
      <c r="H1240" s="348"/>
      <c r="I1240" s="186"/>
    </row>
    <row r="1241" spans="1:9" ht="28.5" customHeight="1">
      <c r="A1241" s="347" t="s">
        <v>28</v>
      </c>
      <c r="B1241" s="190">
        <f t="shared" ref="B1241" si="126">C1241</f>
        <v>11.7</v>
      </c>
      <c r="C1241" s="190">
        <v>11.7</v>
      </c>
      <c r="D1241" s="346"/>
      <c r="E1241" s="204"/>
      <c r="F1241" s="348"/>
      <c r="G1241" s="348"/>
      <c r="H1241" s="348"/>
      <c r="I1241" s="186"/>
    </row>
    <row r="1242" spans="1:9" ht="28.5" customHeight="1">
      <c r="A1242" s="347"/>
      <c r="B1242" s="190"/>
      <c r="C1242" s="190"/>
      <c r="D1242" s="346"/>
      <c r="E1242" s="204"/>
      <c r="F1242" s="348"/>
      <c r="G1242" s="348"/>
      <c r="H1242" s="348"/>
      <c r="I1242" s="186"/>
    </row>
    <row r="1243" spans="1:9" ht="28.5" customHeight="1">
      <c r="A1243" s="347" t="s">
        <v>36</v>
      </c>
      <c r="B1243" s="190">
        <f>C1243*1.18999999999999</f>
        <v>10.70999999999991</v>
      </c>
      <c r="C1243" s="190">
        <v>9</v>
      </c>
      <c r="D1243" s="346"/>
      <c r="E1243" s="204"/>
      <c r="F1243" s="348"/>
      <c r="G1243" s="348"/>
      <c r="H1243" s="348"/>
      <c r="I1243" s="186"/>
    </row>
    <row r="1244" spans="1:9" ht="28.5" customHeight="1">
      <c r="A1244" s="347" t="s">
        <v>124</v>
      </c>
      <c r="B1244" s="190">
        <f t="shared" ref="B1244:B1252" si="127">C1244</f>
        <v>5.4</v>
      </c>
      <c r="C1244" s="190">
        <v>5.4</v>
      </c>
      <c r="D1244" s="346"/>
      <c r="E1244" s="204"/>
      <c r="F1244" s="348"/>
      <c r="G1244" s="348"/>
      <c r="H1244" s="348"/>
      <c r="I1244" s="186"/>
    </row>
    <row r="1245" spans="1:9" ht="28.5" customHeight="1">
      <c r="A1245" s="250" t="s">
        <v>23</v>
      </c>
      <c r="B1245" s="190">
        <f t="shared" si="127"/>
        <v>0.2</v>
      </c>
      <c r="C1245" s="190">
        <v>0.2</v>
      </c>
      <c r="D1245" s="346"/>
      <c r="E1245" s="204"/>
      <c r="F1245" s="348"/>
      <c r="G1245" s="348"/>
      <c r="H1245" s="348"/>
      <c r="I1245" s="186"/>
    </row>
    <row r="1246" spans="1:9" ht="28.5" customHeight="1">
      <c r="A1246" s="347" t="s">
        <v>62</v>
      </c>
      <c r="B1246" s="190">
        <f t="shared" si="127"/>
        <v>2.7</v>
      </c>
      <c r="C1246" s="190">
        <v>2.7</v>
      </c>
      <c r="D1246" s="346"/>
      <c r="E1246" s="204"/>
      <c r="F1246" s="348"/>
      <c r="G1246" s="348"/>
      <c r="H1246" s="348"/>
      <c r="I1246" s="186"/>
    </row>
    <row r="1247" spans="1:9" ht="28.5" customHeight="1">
      <c r="A1247" s="349" t="s">
        <v>64</v>
      </c>
      <c r="B1247" s="58"/>
      <c r="C1247" s="58">
        <f>C1246+C1245+C1244+C1243+C1242+C1241+C1240+C1239</f>
        <v>99.4</v>
      </c>
      <c r="D1247" s="346"/>
      <c r="E1247" s="204"/>
      <c r="F1247" s="348"/>
      <c r="G1247" s="348"/>
      <c r="H1247" s="348"/>
      <c r="I1247" s="186"/>
    </row>
    <row r="1248" spans="1:9" ht="28.5" customHeight="1">
      <c r="A1248" s="335" t="s">
        <v>65</v>
      </c>
      <c r="B1248" s="190">
        <f t="shared" si="127"/>
        <v>1.5</v>
      </c>
      <c r="C1248" s="190">
        <v>1.5</v>
      </c>
      <c r="D1248" s="346"/>
      <c r="E1248" s="204"/>
      <c r="F1248" s="348"/>
      <c r="G1248" s="348"/>
      <c r="H1248" s="348"/>
      <c r="I1248" s="186"/>
    </row>
    <row r="1249" spans="1:9" ht="28.5" customHeight="1">
      <c r="A1249" s="531" t="s">
        <v>125</v>
      </c>
      <c r="B1249" s="532"/>
      <c r="C1249" s="532"/>
      <c r="D1249" s="532"/>
      <c r="E1249" s="532"/>
      <c r="F1249" s="532"/>
      <c r="G1249" s="532"/>
      <c r="H1249" s="532"/>
      <c r="I1249" s="186"/>
    </row>
    <row r="1250" spans="1:9" ht="28.5" customHeight="1">
      <c r="A1250" s="145" t="s">
        <v>126</v>
      </c>
      <c r="B1250" s="190"/>
      <c r="C1250" s="190"/>
      <c r="D1250" s="146">
        <v>90</v>
      </c>
      <c r="E1250" s="54">
        <v>12.05</v>
      </c>
      <c r="F1250" s="54">
        <v>12.4</v>
      </c>
      <c r="G1250" s="54">
        <v>19.05</v>
      </c>
      <c r="H1250" s="54">
        <v>213.6</v>
      </c>
      <c r="I1250" s="186"/>
    </row>
    <row r="1251" spans="1:9" ht="28.5" customHeight="1">
      <c r="A1251" s="347" t="s">
        <v>127</v>
      </c>
      <c r="B1251" s="190">
        <f t="shared" si="127"/>
        <v>108</v>
      </c>
      <c r="C1251" s="190">
        <v>108</v>
      </c>
      <c r="D1251" s="146"/>
      <c r="E1251" s="54"/>
      <c r="F1251" s="54"/>
      <c r="G1251" s="54"/>
      <c r="H1251" s="54"/>
      <c r="I1251" s="186"/>
    </row>
    <row r="1252" spans="1:9" ht="28.5" customHeight="1">
      <c r="A1252" s="335" t="s">
        <v>65</v>
      </c>
      <c r="B1252" s="190">
        <f t="shared" si="127"/>
        <v>1.5</v>
      </c>
      <c r="C1252" s="190">
        <v>1.5</v>
      </c>
      <c r="D1252" s="146"/>
      <c r="E1252" s="54"/>
      <c r="F1252" s="54"/>
      <c r="G1252" s="54"/>
      <c r="H1252" s="54"/>
      <c r="I1252" s="186"/>
    </row>
    <row r="1253" spans="1:9" ht="28.5" customHeight="1">
      <c r="A1253" s="134" t="s">
        <v>179</v>
      </c>
      <c r="B1253" s="326"/>
      <c r="C1253" s="326"/>
      <c r="D1253" s="135">
        <v>150</v>
      </c>
      <c r="E1253" s="135">
        <v>4.5199999999999996</v>
      </c>
      <c r="F1253" s="135">
        <v>8.36</v>
      </c>
      <c r="G1253" s="68">
        <v>23.56</v>
      </c>
      <c r="H1253" s="68">
        <v>197.6</v>
      </c>
      <c r="I1253" s="186"/>
    </row>
    <row r="1254" spans="1:9" ht="28.5" customHeight="1">
      <c r="A1254" s="252" t="s">
        <v>116</v>
      </c>
      <c r="B1254" s="326">
        <f t="shared" ref="B1254:B1255" si="128">C1254*1.25</f>
        <v>193.75</v>
      </c>
      <c r="C1254" s="326">
        <v>155</v>
      </c>
      <c r="D1254" s="135"/>
      <c r="E1254" s="40"/>
      <c r="F1254" s="40"/>
      <c r="G1254" s="40"/>
      <c r="H1254" s="40"/>
      <c r="I1254" s="186"/>
    </row>
    <row r="1255" spans="1:9" ht="28.5" customHeight="1">
      <c r="A1255" s="248" t="s">
        <v>117</v>
      </c>
      <c r="B1255" s="249">
        <f t="shared" si="128"/>
        <v>22.5</v>
      </c>
      <c r="C1255" s="249">
        <v>18</v>
      </c>
      <c r="D1255" s="135"/>
      <c r="E1255" s="40"/>
      <c r="F1255" s="40"/>
      <c r="G1255" s="40"/>
      <c r="H1255" s="40"/>
      <c r="I1255" s="186"/>
    </row>
    <row r="1256" spans="1:9" ht="28.5" customHeight="1">
      <c r="A1256" s="248" t="s">
        <v>88</v>
      </c>
      <c r="B1256" s="249">
        <f>C1256*1.33</f>
        <v>23.94</v>
      </c>
      <c r="C1256" s="249">
        <v>18</v>
      </c>
      <c r="D1256" s="135"/>
      <c r="E1256" s="40"/>
      <c r="F1256" s="40"/>
      <c r="G1256" s="40"/>
      <c r="H1256" s="40"/>
      <c r="I1256" s="186"/>
    </row>
    <row r="1257" spans="1:9" ht="28.5" customHeight="1">
      <c r="A1257" s="335" t="s">
        <v>36</v>
      </c>
      <c r="B1257" s="326">
        <f>C1257*1.18999999999999</f>
        <v>10.947999999999906</v>
      </c>
      <c r="C1257" s="326">
        <v>9.1999999999999993</v>
      </c>
      <c r="D1257" s="135"/>
      <c r="E1257" s="40"/>
      <c r="F1257" s="40"/>
      <c r="G1257" s="40"/>
      <c r="H1257" s="40"/>
      <c r="I1257" s="186"/>
    </row>
    <row r="1258" spans="1:9" ht="28.5" customHeight="1">
      <c r="A1258" s="274" t="s">
        <v>180</v>
      </c>
      <c r="B1258" s="326">
        <f t="shared" ref="B1258:B1261" si="129">C1258</f>
        <v>2.5</v>
      </c>
      <c r="C1258" s="326">
        <v>2.5</v>
      </c>
      <c r="D1258" s="135"/>
      <c r="E1258" s="40"/>
      <c r="F1258" s="40"/>
      <c r="G1258" s="40"/>
      <c r="H1258" s="40"/>
      <c r="I1258" s="186"/>
    </row>
    <row r="1259" spans="1:9" ht="28.5" customHeight="1">
      <c r="A1259" s="250" t="s">
        <v>28</v>
      </c>
      <c r="B1259" s="326">
        <f t="shared" si="129"/>
        <v>12</v>
      </c>
      <c r="C1259" s="326">
        <v>12</v>
      </c>
      <c r="D1259" s="135"/>
      <c r="E1259" s="40"/>
      <c r="F1259" s="40"/>
      <c r="G1259" s="40"/>
      <c r="H1259" s="40"/>
      <c r="I1259" s="186"/>
    </row>
    <row r="1260" spans="1:9" ht="28.5" customHeight="1">
      <c r="A1260" s="250" t="s">
        <v>23</v>
      </c>
      <c r="B1260" s="326">
        <f t="shared" si="129"/>
        <v>0.33</v>
      </c>
      <c r="C1260" s="326">
        <v>0.33</v>
      </c>
      <c r="D1260" s="135"/>
      <c r="E1260" s="40"/>
      <c r="F1260" s="40"/>
      <c r="G1260" s="40"/>
      <c r="H1260" s="40"/>
      <c r="I1260" s="186"/>
    </row>
    <row r="1261" spans="1:9" ht="28.5" customHeight="1">
      <c r="A1261" s="339" t="s">
        <v>39</v>
      </c>
      <c r="B1261" s="326">
        <f t="shared" si="129"/>
        <v>8</v>
      </c>
      <c r="C1261" s="326">
        <v>8</v>
      </c>
      <c r="D1261" s="135"/>
      <c r="E1261" s="40"/>
      <c r="F1261" s="40"/>
      <c r="G1261" s="40"/>
      <c r="H1261" s="40"/>
      <c r="I1261" s="186"/>
    </row>
    <row r="1262" spans="1:9" ht="28.5" customHeight="1">
      <c r="A1262" s="500" t="s">
        <v>26</v>
      </c>
      <c r="B1262" s="501"/>
      <c r="C1262" s="502"/>
      <c r="D1262" s="64" t="s">
        <v>18</v>
      </c>
      <c r="E1262" s="61">
        <v>0.01</v>
      </c>
      <c r="F1262" s="61">
        <v>0</v>
      </c>
      <c r="G1262" s="61">
        <v>5.98</v>
      </c>
      <c r="H1262" s="61">
        <v>39.979999999999997</v>
      </c>
      <c r="I1262" s="186"/>
    </row>
    <row r="1263" spans="1:9" ht="28.5" customHeight="1">
      <c r="A1263" s="252" t="s">
        <v>27</v>
      </c>
      <c r="B1263" s="197">
        <f>C1263</f>
        <v>1</v>
      </c>
      <c r="C1263" s="197">
        <v>1</v>
      </c>
      <c r="D1263" s="253"/>
      <c r="E1263" s="197"/>
      <c r="F1263" s="197"/>
      <c r="G1263" s="197"/>
      <c r="H1263" s="198"/>
      <c r="I1263" s="186"/>
    </row>
    <row r="1264" spans="1:9" ht="28.5" customHeight="1">
      <c r="A1264" s="252" t="s">
        <v>28</v>
      </c>
      <c r="B1264" s="197">
        <f>C1264</f>
        <v>205</v>
      </c>
      <c r="C1264" s="197">
        <v>205</v>
      </c>
      <c r="D1264" s="253"/>
      <c r="E1264" s="197"/>
      <c r="F1264" s="197"/>
      <c r="G1264" s="197"/>
      <c r="H1264" s="198"/>
      <c r="I1264" s="186"/>
    </row>
    <row r="1265" spans="1:9" ht="28.5" customHeight="1">
      <c r="A1265" s="503" t="s">
        <v>95</v>
      </c>
      <c r="B1265" s="504"/>
      <c r="C1265" s="505"/>
      <c r="D1265" s="120" t="s">
        <v>96</v>
      </c>
      <c r="E1265" s="57">
        <v>1.4</v>
      </c>
      <c r="F1265" s="68">
        <v>0.2</v>
      </c>
      <c r="G1265" s="68">
        <v>18.8</v>
      </c>
      <c r="H1265" s="61">
        <v>82.6</v>
      </c>
      <c r="I1265" s="186"/>
    </row>
    <row r="1266" spans="1:9" ht="28.5" customHeight="1">
      <c r="A1266" s="503"/>
      <c r="B1266" s="504"/>
      <c r="C1266" s="505"/>
      <c r="D1266" s="103"/>
      <c r="E1266" s="57"/>
      <c r="F1266" s="57"/>
      <c r="G1266" s="57"/>
      <c r="H1266" s="58"/>
      <c r="I1266" s="186"/>
    </row>
    <row r="1267" spans="1:9" ht="28.5" customHeight="1">
      <c r="A1267" s="506" t="s">
        <v>29</v>
      </c>
      <c r="B1267" s="506"/>
      <c r="C1267" s="506"/>
      <c r="D1267" s="71"/>
      <c r="E1267" s="70">
        <f>E1265+E1262+E1253+E1250+E1223</f>
        <v>23.3</v>
      </c>
      <c r="F1267" s="70">
        <f>F1265+F1262+F1253+F1250+F1223</f>
        <v>29.65</v>
      </c>
      <c r="G1267" s="70">
        <f>G1265+G1262+G1253+G1250+G1223</f>
        <v>80.510000000000005</v>
      </c>
      <c r="H1267" s="70">
        <f>H1265+H1262+H1253+H1250+H1223</f>
        <v>727.06999999999994</v>
      </c>
      <c r="I1267" s="186"/>
    </row>
    <row r="1268" spans="1:9" ht="28.5" customHeight="1">
      <c r="A1268" s="507" t="s">
        <v>53</v>
      </c>
      <c r="B1268" s="508"/>
      <c r="C1268" s="509"/>
      <c r="D1268" s="83">
        <f>D1267+D1221</f>
        <v>0</v>
      </c>
      <c r="E1268" s="84">
        <f>E1267+E1221</f>
        <v>41.426666666666669</v>
      </c>
      <c r="F1268" s="84">
        <f>F1267+F1221</f>
        <v>47.962666666666664</v>
      </c>
      <c r="G1268" s="84">
        <f>G1267+G1221</f>
        <v>148.22000000000003</v>
      </c>
      <c r="H1268" s="84">
        <f>H1267+H1221</f>
        <v>1221.5133333333333</v>
      </c>
      <c r="I1268" s="186"/>
    </row>
    <row r="1269" spans="1:9" ht="21.95" customHeight="1">
      <c r="A1269" s="500"/>
      <c r="B1269" s="502"/>
      <c r="C1269" s="198"/>
      <c r="D1269" s="198"/>
      <c r="E1269" s="239"/>
      <c r="F1269" s="239"/>
      <c r="G1269" s="239"/>
      <c r="H1269" s="239"/>
      <c r="I1269" s="186"/>
    </row>
    <row r="1270" spans="1:9" ht="21.95" customHeight="1">
      <c r="A1270" s="510"/>
      <c r="B1270" s="511"/>
      <c r="C1270" s="511"/>
      <c r="D1270" s="511"/>
      <c r="E1270" s="512"/>
      <c r="F1270" s="212"/>
      <c r="G1270" s="212"/>
      <c r="H1270" s="212"/>
      <c r="I1270" s="186"/>
    </row>
    <row r="1272" spans="1:9" ht="27.95" customHeight="1">
      <c r="I1272" s="38"/>
    </row>
  </sheetData>
  <sheetProtection selectLockedCells="1" selectUnlockedCells="1"/>
  <autoFilter ref="A1:A1272"/>
  <mergeCells count="454">
    <mergeCell ref="A1:H1"/>
    <mergeCell ref="A2:H2"/>
    <mergeCell ref="A3:I3"/>
    <mergeCell ref="A4:H4"/>
    <mergeCell ref="D5:H5"/>
    <mergeCell ref="A8:H8"/>
    <mergeCell ref="A9:C9"/>
    <mergeCell ref="A12:C12"/>
    <mergeCell ref="A19:C19"/>
    <mergeCell ref="B5:B7"/>
    <mergeCell ref="C5:C7"/>
    <mergeCell ref="D6:D7"/>
    <mergeCell ref="E6:E7"/>
    <mergeCell ref="F6:F7"/>
    <mergeCell ref="G6:G7"/>
    <mergeCell ref="H6:H7"/>
    <mergeCell ref="A20:C20"/>
    <mergeCell ref="A24:C24"/>
    <mergeCell ref="A25:H25"/>
    <mergeCell ref="A58:C58"/>
    <mergeCell ref="A59:C59"/>
    <mergeCell ref="A60:H60"/>
    <mergeCell ref="D61:H61"/>
    <mergeCell ref="A64:H64"/>
    <mergeCell ref="A67:C67"/>
    <mergeCell ref="B61:B63"/>
    <mergeCell ref="C61:C63"/>
    <mergeCell ref="D62:D63"/>
    <mergeCell ref="E62:E63"/>
    <mergeCell ref="F62:F63"/>
    <mergeCell ref="G62:G63"/>
    <mergeCell ref="A79:H79"/>
    <mergeCell ref="A83:C83"/>
    <mergeCell ref="A88:C88"/>
    <mergeCell ref="A92:C92"/>
    <mergeCell ref="A93:H93"/>
    <mergeCell ref="A105:C105"/>
    <mergeCell ref="A110:C110"/>
    <mergeCell ref="A114:C114"/>
    <mergeCell ref="A115:C115"/>
    <mergeCell ref="A116:C116"/>
    <mergeCell ref="A117:H117"/>
    <mergeCell ref="D118:H118"/>
    <mergeCell ref="A121:H121"/>
    <mergeCell ref="A126:C126"/>
    <mergeCell ref="A143:C143"/>
    <mergeCell ref="A147:C147"/>
    <mergeCell ref="A148:C148"/>
    <mergeCell ref="A149:C149"/>
    <mergeCell ref="B118:B120"/>
    <mergeCell ref="C118:C120"/>
    <mergeCell ref="D119:D120"/>
    <mergeCell ref="E119:E120"/>
    <mergeCell ref="F119:F120"/>
    <mergeCell ref="G119:G120"/>
    <mergeCell ref="H119:H120"/>
    <mergeCell ref="A150:H150"/>
    <mergeCell ref="A164:C164"/>
    <mergeCell ref="A175:C175"/>
    <mergeCell ref="A179:C179"/>
    <mergeCell ref="A180:C180"/>
    <mergeCell ref="A181:C181"/>
    <mergeCell ref="A182:H182"/>
    <mergeCell ref="D183:H183"/>
    <mergeCell ref="A186:H186"/>
    <mergeCell ref="B183:B185"/>
    <mergeCell ref="C183:C185"/>
    <mergeCell ref="D184:D185"/>
    <mergeCell ref="E184:E185"/>
    <mergeCell ref="F184:F185"/>
    <mergeCell ref="G184:G185"/>
    <mergeCell ref="H184:H185"/>
    <mergeCell ref="A201:C201"/>
    <mergeCell ref="A206:C206"/>
    <mergeCell ref="A210:C210"/>
    <mergeCell ref="A211:C211"/>
    <mergeCell ref="A212:H212"/>
    <mergeCell ref="A213:C213"/>
    <mergeCell ref="A229:C229"/>
    <mergeCell ref="A235:C235"/>
    <mergeCell ref="A236:H236"/>
    <mergeCell ref="D237:H237"/>
    <mergeCell ref="A240:H240"/>
    <mergeCell ref="A241:C241"/>
    <mergeCell ref="A253:H253"/>
    <mergeCell ref="A265:C265"/>
    <mergeCell ref="A268:C268"/>
    <mergeCell ref="A270:H270"/>
    <mergeCell ref="A273:C273"/>
    <mergeCell ref="A297:C297"/>
    <mergeCell ref="B237:B239"/>
    <mergeCell ref="C237:C239"/>
    <mergeCell ref="D238:D239"/>
    <mergeCell ref="E238:E239"/>
    <mergeCell ref="F238:F239"/>
    <mergeCell ref="G238:G239"/>
    <mergeCell ref="H238:H239"/>
    <mergeCell ref="A305:C305"/>
    <mergeCell ref="A306:C306"/>
    <mergeCell ref="A307:C307"/>
    <mergeCell ref="A308:H308"/>
    <mergeCell ref="D309:H309"/>
    <mergeCell ref="A312:H312"/>
    <mergeCell ref="A324:C324"/>
    <mergeCell ref="A329:C329"/>
    <mergeCell ref="A334:C334"/>
    <mergeCell ref="B309:B311"/>
    <mergeCell ref="C309:C311"/>
    <mergeCell ref="D310:D311"/>
    <mergeCell ref="E310:E311"/>
    <mergeCell ref="F310:F311"/>
    <mergeCell ref="G310:G311"/>
    <mergeCell ref="H310:H311"/>
    <mergeCell ref="A335:C335"/>
    <mergeCell ref="A336:H336"/>
    <mergeCell ref="A337:C337"/>
    <mergeCell ref="A352:C352"/>
    <mergeCell ref="A363:C363"/>
    <mergeCell ref="A366:C366"/>
    <mergeCell ref="A367:C367"/>
    <mergeCell ref="A368:C368"/>
    <mergeCell ref="A369:C369"/>
    <mergeCell ref="A370:H370"/>
    <mergeCell ref="D371:H371"/>
    <mergeCell ref="A375:H375"/>
    <mergeCell ref="A388:C388"/>
    <mergeCell ref="A392:C392"/>
    <mergeCell ref="A397:C397"/>
    <mergeCell ref="A398:H398"/>
    <mergeCell ref="A399:C399"/>
    <mergeCell ref="A416:C416"/>
    <mergeCell ref="B371:B374"/>
    <mergeCell ref="C371:C374"/>
    <mergeCell ref="D373:D374"/>
    <mergeCell ref="E373:E374"/>
    <mergeCell ref="F373:F374"/>
    <mergeCell ref="G373:G374"/>
    <mergeCell ref="H373:H374"/>
    <mergeCell ref="A421:C421"/>
    <mergeCell ref="A424:C424"/>
    <mergeCell ref="A425:C425"/>
    <mergeCell ref="A426:C426"/>
    <mergeCell ref="A427:C427"/>
    <mergeCell ref="A428:H428"/>
    <mergeCell ref="D429:H429"/>
    <mergeCell ref="A432:H432"/>
    <mergeCell ref="A435:C435"/>
    <mergeCell ref="B429:B431"/>
    <mergeCell ref="C429:C431"/>
    <mergeCell ref="D430:D431"/>
    <mergeCell ref="E430:E431"/>
    <mergeCell ref="F430:F431"/>
    <mergeCell ref="G430:G431"/>
    <mergeCell ref="H430:H431"/>
    <mergeCell ref="A442:C442"/>
    <mergeCell ref="A450:C450"/>
    <mergeCell ref="A453:C453"/>
    <mergeCell ref="A454:C454"/>
    <mergeCell ref="A455:H455"/>
    <mergeCell ref="A456:C456"/>
    <mergeCell ref="A465:C465"/>
    <mergeCell ref="A477:H477"/>
    <mergeCell ref="A481:C481"/>
    <mergeCell ref="A485:C485"/>
    <mergeCell ref="A486:C486"/>
    <mergeCell ref="A487:C487"/>
    <mergeCell ref="A488:C488"/>
    <mergeCell ref="A489:H489"/>
    <mergeCell ref="D490:H490"/>
    <mergeCell ref="A493:H493"/>
    <mergeCell ref="A494:C494"/>
    <mergeCell ref="A511:C511"/>
    <mergeCell ref="B490:B492"/>
    <mergeCell ref="C490:C492"/>
    <mergeCell ref="D491:D492"/>
    <mergeCell ref="E491:E492"/>
    <mergeCell ref="F491:F492"/>
    <mergeCell ref="G491:G492"/>
    <mergeCell ref="H491:H492"/>
    <mergeCell ref="A512:C512"/>
    <mergeCell ref="A515:C515"/>
    <mergeCell ref="A516:C516"/>
    <mergeCell ref="A517:H517"/>
    <mergeCell ref="A531:C531"/>
    <mergeCell ref="A539:C539"/>
    <mergeCell ref="A540:C540"/>
    <mergeCell ref="A541:C541"/>
    <mergeCell ref="A542:C542"/>
    <mergeCell ref="A543:H543"/>
    <mergeCell ref="D544:H544"/>
    <mergeCell ref="A547:H547"/>
    <mergeCell ref="A548:C548"/>
    <mergeCell ref="A559:C559"/>
    <mergeCell ref="A560:C560"/>
    <mergeCell ref="A563:C563"/>
    <mergeCell ref="A564:C564"/>
    <mergeCell ref="A565:H565"/>
    <mergeCell ref="B544:B546"/>
    <mergeCell ref="C544:C546"/>
    <mergeCell ref="D545:D546"/>
    <mergeCell ref="E545:E546"/>
    <mergeCell ref="F545:F546"/>
    <mergeCell ref="G545:G546"/>
    <mergeCell ref="H545:H546"/>
    <mergeCell ref="A566:C566"/>
    <mergeCell ref="A569:C569"/>
    <mergeCell ref="A581:H581"/>
    <mergeCell ref="A594:C594"/>
    <mergeCell ref="A598:C598"/>
    <mergeCell ref="A599:C599"/>
    <mergeCell ref="A600:C600"/>
    <mergeCell ref="A601:C601"/>
    <mergeCell ref="D605:H605"/>
    <mergeCell ref="B605:B607"/>
    <mergeCell ref="C605:C607"/>
    <mergeCell ref="D606:D607"/>
    <mergeCell ref="E606:E607"/>
    <mergeCell ref="F606:F607"/>
    <mergeCell ref="G606:G607"/>
    <mergeCell ref="H606:H607"/>
    <mergeCell ref="A608:H608"/>
    <mergeCell ref="A609:C609"/>
    <mergeCell ref="A616:C616"/>
    <mergeCell ref="A620:C620"/>
    <mergeCell ref="A624:C624"/>
    <mergeCell ref="A625:C625"/>
    <mergeCell ref="A626:H626"/>
    <mergeCell ref="A638:C638"/>
    <mergeCell ref="A643:C643"/>
    <mergeCell ref="A644:C644"/>
    <mergeCell ref="A647:C647"/>
    <mergeCell ref="A648:C648"/>
    <mergeCell ref="A649:C649"/>
    <mergeCell ref="A650:H650"/>
    <mergeCell ref="D651:H651"/>
    <mergeCell ref="A654:H654"/>
    <mergeCell ref="A655:C655"/>
    <mergeCell ref="A667:C667"/>
    <mergeCell ref="B651:B653"/>
    <mergeCell ref="C651:C653"/>
    <mergeCell ref="D652:D653"/>
    <mergeCell ref="E652:E653"/>
    <mergeCell ref="F652:F653"/>
    <mergeCell ref="G652:G653"/>
    <mergeCell ref="H652:H653"/>
    <mergeCell ref="A671:C671"/>
    <mergeCell ref="A677:C677"/>
    <mergeCell ref="A678:C678"/>
    <mergeCell ref="A679:C679"/>
    <mergeCell ref="A680:H680"/>
    <mergeCell ref="A683:C683"/>
    <mergeCell ref="A708:C708"/>
    <mergeCell ref="A711:C711"/>
    <mergeCell ref="A712:C712"/>
    <mergeCell ref="A713:C713"/>
    <mergeCell ref="A714:C714"/>
    <mergeCell ref="A715:H715"/>
    <mergeCell ref="D716:H716"/>
    <mergeCell ref="A719:H719"/>
    <mergeCell ref="A720:C720"/>
    <mergeCell ref="A732:H732"/>
    <mergeCell ref="A736:C736"/>
    <mergeCell ref="A741:C741"/>
    <mergeCell ref="B716:B718"/>
    <mergeCell ref="C716:C718"/>
    <mergeCell ref="D717:D718"/>
    <mergeCell ref="E717:E718"/>
    <mergeCell ref="F717:F718"/>
    <mergeCell ref="G717:G718"/>
    <mergeCell ref="H717:H718"/>
    <mergeCell ref="A745:C745"/>
    <mergeCell ref="A746:C746"/>
    <mergeCell ref="A747:C747"/>
    <mergeCell ref="A748:H748"/>
    <mergeCell ref="A762:C762"/>
    <mergeCell ref="A774:H774"/>
    <mergeCell ref="A789:C789"/>
    <mergeCell ref="A793:C793"/>
    <mergeCell ref="A794:C794"/>
    <mergeCell ref="A795:C795"/>
    <mergeCell ref="A796:C796"/>
    <mergeCell ref="A797:H797"/>
    <mergeCell ref="D798:H798"/>
    <mergeCell ref="A801:H801"/>
    <mergeCell ref="A820:C820"/>
    <mergeCell ref="A825:C825"/>
    <mergeCell ref="A828:C828"/>
    <mergeCell ref="A829:C829"/>
    <mergeCell ref="B798:B800"/>
    <mergeCell ref="C798:C800"/>
    <mergeCell ref="D799:D800"/>
    <mergeCell ref="E799:E800"/>
    <mergeCell ref="F799:F800"/>
    <mergeCell ref="G799:G800"/>
    <mergeCell ref="H799:H800"/>
    <mergeCell ref="A830:H830"/>
    <mergeCell ref="A831:C831"/>
    <mergeCell ref="A846:C846"/>
    <mergeCell ref="A857:C857"/>
    <mergeCell ref="A860:C860"/>
    <mergeCell ref="A861:C861"/>
    <mergeCell ref="A862:C862"/>
    <mergeCell ref="A863:C863"/>
    <mergeCell ref="A864:H864"/>
    <mergeCell ref="D865:H865"/>
    <mergeCell ref="A868:H868"/>
    <mergeCell ref="A869:C869"/>
    <mergeCell ref="A881:H881"/>
    <mergeCell ref="A894:C894"/>
    <mergeCell ref="A898:C898"/>
    <mergeCell ref="A899:C899"/>
    <mergeCell ref="A900:C900"/>
    <mergeCell ref="A901:H901"/>
    <mergeCell ref="B865:B867"/>
    <mergeCell ref="C865:C867"/>
    <mergeCell ref="D866:D867"/>
    <mergeCell ref="E866:E867"/>
    <mergeCell ref="F866:F867"/>
    <mergeCell ref="G866:G867"/>
    <mergeCell ref="H866:H867"/>
    <mergeCell ref="A927:C927"/>
    <mergeCell ref="A932:C932"/>
    <mergeCell ref="A935:C935"/>
    <mergeCell ref="A936:C936"/>
    <mergeCell ref="A937:C937"/>
    <mergeCell ref="A938:H938"/>
    <mergeCell ref="D939:H939"/>
    <mergeCell ref="A942:H942"/>
    <mergeCell ref="A958:C958"/>
    <mergeCell ref="B939:B941"/>
    <mergeCell ref="C939:C941"/>
    <mergeCell ref="D940:D941"/>
    <mergeCell ref="E940:E941"/>
    <mergeCell ref="F940:F941"/>
    <mergeCell ref="G940:G941"/>
    <mergeCell ref="H940:H941"/>
    <mergeCell ref="A967:C967"/>
    <mergeCell ref="A968:C968"/>
    <mergeCell ref="A969:C969"/>
    <mergeCell ref="A970:H970"/>
    <mergeCell ref="A994:C994"/>
    <mergeCell ref="A998:C998"/>
    <mergeCell ref="A999:C999"/>
    <mergeCell ref="A1000:C1000"/>
    <mergeCell ref="A1001:C1001"/>
    <mergeCell ref="A1002:H1002"/>
    <mergeCell ref="D1003:H1003"/>
    <mergeCell ref="A1006:H1006"/>
    <mergeCell ref="A1007:C1007"/>
    <mergeCell ref="A1025:C1025"/>
    <mergeCell ref="A1028:C1028"/>
    <mergeCell ref="A1029:C1029"/>
    <mergeCell ref="A1030:C1030"/>
    <mergeCell ref="A1031:H1031"/>
    <mergeCell ref="B1003:B1005"/>
    <mergeCell ref="C1003:C1005"/>
    <mergeCell ref="D1004:D1005"/>
    <mergeCell ref="E1004:E1005"/>
    <mergeCell ref="F1004:F1005"/>
    <mergeCell ref="G1004:G1005"/>
    <mergeCell ref="H1004:H1005"/>
    <mergeCell ref="A1043:C1043"/>
    <mergeCell ref="A1055:C1055"/>
    <mergeCell ref="A1056:C1056"/>
    <mergeCell ref="A1057:C1057"/>
    <mergeCell ref="A1058:C1058"/>
    <mergeCell ref="A1059:H1059"/>
    <mergeCell ref="D1060:H1060"/>
    <mergeCell ref="A1063:H1063"/>
    <mergeCell ref="A1066:C1066"/>
    <mergeCell ref="A1060:A1062"/>
    <mergeCell ref="B1060:B1062"/>
    <mergeCell ref="C1060:C1062"/>
    <mergeCell ref="D1061:D1062"/>
    <mergeCell ref="E1061:E1062"/>
    <mergeCell ref="F1061:F1062"/>
    <mergeCell ref="G1061:G1062"/>
    <mergeCell ref="H1061:H1062"/>
    <mergeCell ref="A1078:C1078"/>
    <mergeCell ref="A1082:C1082"/>
    <mergeCell ref="A1083:C1083"/>
    <mergeCell ref="A1084:H1084"/>
    <mergeCell ref="A1098:C1098"/>
    <mergeCell ref="A1116:C1116"/>
    <mergeCell ref="A1119:C1119"/>
    <mergeCell ref="A1120:C1120"/>
    <mergeCell ref="A1121:C1121"/>
    <mergeCell ref="A1122:C1122"/>
    <mergeCell ref="A1123:H1123"/>
    <mergeCell ref="D1124:H1124"/>
    <mergeCell ref="A1127:H1127"/>
    <mergeCell ref="A1130:C1130"/>
    <mergeCell ref="A1151:H1151"/>
    <mergeCell ref="A1157:C1157"/>
    <mergeCell ref="A1158:C1158"/>
    <mergeCell ref="A1159:H1159"/>
    <mergeCell ref="A1124:A1126"/>
    <mergeCell ref="B1124:B1126"/>
    <mergeCell ref="C1124:C1126"/>
    <mergeCell ref="D1125:D1126"/>
    <mergeCell ref="E1125:E1126"/>
    <mergeCell ref="F1125:F1126"/>
    <mergeCell ref="G1125:G1126"/>
    <mergeCell ref="H1125:H1126"/>
    <mergeCell ref="A1171:C1171"/>
    <mergeCell ref="A1179:C1179"/>
    <mergeCell ref="A1183:C1183"/>
    <mergeCell ref="A1184:C1184"/>
    <mergeCell ref="A1185:C1185"/>
    <mergeCell ref="A1186:C1186"/>
    <mergeCell ref="A1187:H1187"/>
    <mergeCell ref="D1188:H1188"/>
    <mergeCell ref="A1191:H1191"/>
    <mergeCell ref="A1188:A1190"/>
    <mergeCell ref="B1188:B1190"/>
    <mergeCell ref="C1188:C1190"/>
    <mergeCell ref="D1189:D1190"/>
    <mergeCell ref="E1189:E1190"/>
    <mergeCell ref="F1189:F1190"/>
    <mergeCell ref="G1189:G1190"/>
    <mergeCell ref="H1189:H1190"/>
    <mergeCell ref="A1194:C1194"/>
    <mergeCell ref="A1211:C1211"/>
    <mergeCell ref="A1216:C1216"/>
    <mergeCell ref="A1220:C1220"/>
    <mergeCell ref="A1221:C1221"/>
    <mergeCell ref="A1222:H1222"/>
    <mergeCell ref="A1223:C1223"/>
    <mergeCell ref="A1237:C1237"/>
    <mergeCell ref="A1249:H1249"/>
    <mergeCell ref="A1262:C1262"/>
    <mergeCell ref="A1265:C1265"/>
    <mergeCell ref="A1266:C1266"/>
    <mergeCell ref="A1267:C1267"/>
    <mergeCell ref="A1268:C1268"/>
    <mergeCell ref="A1269:B1269"/>
    <mergeCell ref="A1270:E1270"/>
    <mergeCell ref="A5:A7"/>
    <mergeCell ref="A61:A63"/>
    <mergeCell ref="A118:A120"/>
    <mergeCell ref="A183:A185"/>
    <mergeCell ref="A237:A239"/>
    <mergeCell ref="A309:A311"/>
    <mergeCell ref="A371:A374"/>
    <mergeCell ref="A429:A431"/>
    <mergeCell ref="A490:A492"/>
    <mergeCell ref="A544:A546"/>
    <mergeCell ref="A605:A607"/>
    <mergeCell ref="A651:A653"/>
    <mergeCell ref="A716:A718"/>
    <mergeCell ref="A798:A800"/>
    <mergeCell ref="A865:A867"/>
    <mergeCell ref="A939:A941"/>
    <mergeCell ref="A1003:A1005"/>
  </mergeCells>
  <pageMargins left="0.59055100000000005" right="7.8740000000000004E-2" top="0.19685" bottom="0.19685" header="0.31496099999999999" footer="0.31496099999999999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05"/>
  <sheetViews>
    <sheetView tabSelected="1" topLeftCell="A19" workbookViewId="0">
      <selection activeCell="B497" sqref="B497"/>
    </sheetView>
  </sheetViews>
  <sheetFormatPr defaultColWidth="9" defaultRowHeight="15" customHeight="1"/>
  <cols>
    <col min="1" max="1" width="61.85546875" style="36" customWidth="1"/>
    <col min="2" max="2" width="11.42578125" style="36" customWidth="1"/>
    <col min="3" max="3" width="9.7109375" style="36" customWidth="1"/>
    <col min="4" max="4" width="11.85546875" style="36" customWidth="1"/>
    <col min="5" max="5" width="12.42578125" style="36" customWidth="1"/>
    <col min="6" max="6" width="15.140625" style="37" customWidth="1"/>
    <col min="7" max="7" width="0.140625" style="36" customWidth="1"/>
    <col min="8" max="50" width="9.140625" style="37" customWidth="1"/>
    <col min="51" max="254" width="9.140625" style="36" customWidth="1"/>
  </cols>
  <sheetData>
    <row r="1" spans="1:50" ht="39.75" customHeight="1">
      <c r="A1" s="629" t="s">
        <v>0</v>
      </c>
      <c r="B1" s="630"/>
      <c r="C1" s="630"/>
      <c r="D1" s="630"/>
      <c r="E1" s="630"/>
      <c r="F1" s="630"/>
      <c r="G1" s="46"/>
    </row>
    <row r="2" spans="1:50" ht="22.5" customHeight="1">
      <c r="A2" s="44"/>
      <c r="B2" s="45"/>
      <c r="C2" s="45"/>
      <c r="D2" s="45"/>
      <c r="E2" s="45"/>
      <c r="F2" s="45"/>
      <c r="G2" s="46"/>
    </row>
    <row r="3" spans="1:50" ht="24.75" customHeight="1">
      <c r="A3" s="44"/>
      <c r="B3" s="45"/>
      <c r="C3" s="47" t="s">
        <v>252</v>
      </c>
      <c r="D3" s="48"/>
      <c r="E3" s="48"/>
      <c r="F3" s="48"/>
      <c r="G3" s="46"/>
    </row>
    <row r="4" spans="1:50" ht="18.75" customHeight="1">
      <c r="A4" s="44"/>
      <c r="B4" s="45"/>
      <c r="C4" s="47" t="s">
        <v>253</v>
      </c>
      <c r="D4" s="49"/>
      <c r="E4" s="49"/>
      <c r="F4" s="49"/>
      <c r="G4" s="46"/>
    </row>
    <row r="5" spans="1:50" ht="23.25" customHeight="1">
      <c r="A5" s="636" t="s">
        <v>254</v>
      </c>
      <c r="B5" s="636"/>
      <c r="C5" s="636"/>
      <c r="D5" s="636"/>
      <c r="E5" s="636"/>
      <c r="F5" s="636"/>
      <c r="G5" s="46"/>
    </row>
    <row r="6" spans="1:50" ht="21.75" customHeight="1">
      <c r="A6" s="637" t="s">
        <v>255</v>
      </c>
      <c r="B6" s="638"/>
      <c r="C6" s="638"/>
      <c r="D6" s="638"/>
      <c r="E6" s="638"/>
      <c r="F6" s="638"/>
      <c r="G6" s="46"/>
    </row>
    <row r="7" spans="1:50" ht="21.75" customHeight="1">
      <c r="A7" s="637" t="s">
        <v>285</v>
      </c>
      <c r="B7" s="638"/>
      <c r="C7" s="638"/>
      <c r="D7" s="638"/>
      <c r="E7" s="638"/>
      <c r="F7" s="638"/>
      <c r="G7" s="46"/>
    </row>
    <row r="8" spans="1:50" ht="18.75" customHeight="1">
      <c r="A8" s="639" t="s">
        <v>284</v>
      </c>
      <c r="B8" s="639"/>
      <c r="C8" s="639"/>
      <c r="D8" s="639"/>
      <c r="E8" s="639"/>
      <c r="F8" s="639"/>
      <c r="G8" s="46"/>
    </row>
    <row r="9" spans="1:50" s="34" customFormat="1" ht="27.95" customHeight="1">
      <c r="A9" s="634" t="s">
        <v>2</v>
      </c>
      <c r="B9" s="635"/>
      <c r="C9" s="635"/>
      <c r="D9" s="635"/>
      <c r="E9" s="635"/>
      <c r="F9" s="635"/>
      <c r="G9" s="50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</row>
    <row r="10" spans="1:50" ht="27.95" customHeight="1">
      <c r="A10" s="513" t="s">
        <v>3</v>
      </c>
      <c r="B10" s="513" t="s">
        <v>6</v>
      </c>
      <c r="C10" s="513"/>
      <c r="D10" s="513"/>
      <c r="E10" s="513"/>
      <c r="F10" s="513"/>
      <c r="G10" s="52"/>
    </row>
    <row r="11" spans="1:50" ht="27.95" customHeight="1">
      <c r="A11" s="513"/>
      <c r="B11" s="615" t="s">
        <v>7</v>
      </c>
      <c r="C11" s="513" t="s">
        <v>8</v>
      </c>
      <c r="D11" s="513" t="s">
        <v>9</v>
      </c>
      <c r="E11" s="513" t="s">
        <v>10</v>
      </c>
      <c r="F11" s="616" t="s">
        <v>11</v>
      </c>
      <c r="G11" s="52"/>
    </row>
    <row r="12" spans="1:50" ht="7.5" customHeight="1">
      <c r="A12" s="513"/>
      <c r="B12" s="615"/>
      <c r="C12" s="513"/>
      <c r="D12" s="513"/>
      <c r="E12" s="513"/>
      <c r="F12" s="616"/>
      <c r="G12" s="52"/>
    </row>
    <row r="13" spans="1:50" ht="27.95" customHeight="1">
      <c r="A13" s="552" t="s">
        <v>12</v>
      </c>
      <c r="B13" s="553"/>
      <c r="C13" s="553"/>
      <c r="D13" s="553"/>
      <c r="E13" s="553"/>
      <c r="F13" s="553"/>
      <c r="G13" s="52"/>
    </row>
    <row r="14" spans="1:50" ht="30.75" customHeight="1">
      <c r="A14" s="55" t="s">
        <v>13</v>
      </c>
      <c r="B14" s="56" t="s">
        <v>14</v>
      </c>
      <c r="C14" s="57">
        <v>1.48</v>
      </c>
      <c r="D14" s="57">
        <v>6.17</v>
      </c>
      <c r="E14" s="57">
        <v>9.1300000000000008</v>
      </c>
      <c r="F14" s="58">
        <v>73</v>
      </c>
      <c r="G14" s="52"/>
      <c r="H14" s="59"/>
    </row>
    <row r="15" spans="1:50" ht="27.75" customHeight="1">
      <c r="A15" s="60" t="s">
        <v>17</v>
      </c>
      <c r="B15" s="56" t="s">
        <v>18</v>
      </c>
      <c r="C15" s="61">
        <v>2.64</v>
      </c>
      <c r="D15" s="61">
        <v>5.0599999999999996</v>
      </c>
      <c r="E15" s="61">
        <v>20.29</v>
      </c>
      <c r="F15" s="61">
        <v>161</v>
      </c>
      <c r="G15" s="52"/>
    </row>
    <row r="16" spans="1:50" s="35" customFormat="1" ht="27.75" customHeight="1">
      <c r="A16" s="62" t="str">
        <f>меню!A19</f>
        <v>Фрукт (посчитана средняя пищевая ценность - яблоко, апельсин,  мандарин)</v>
      </c>
      <c r="B16" s="63" t="s">
        <v>58</v>
      </c>
      <c r="C16" s="64" t="s">
        <v>25</v>
      </c>
      <c r="D16" s="58">
        <v>0.66</v>
      </c>
      <c r="E16" s="58">
        <v>0.38</v>
      </c>
      <c r="F16" s="58">
        <v>14.25</v>
      </c>
      <c r="G16" s="58">
        <v>85</v>
      </c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</row>
    <row r="17" spans="1:50" ht="27.75" customHeight="1">
      <c r="A17" s="66" t="s">
        <v>26</v>
      </c>
      <c r="B17" s="64" t="s">
        <v>18</v>
      </c>
      <c r="C17" s="61">
        <v>0.01</v>
      </c>
      <c r="D17" s="61">
        <v>0</v>
      </c>
      <c r="E17" s="61">
        <v>5.98</v>
      </c>
      <c r="F17" s="61">
        <v>39.979999999999997</v>
      </c>
      <c r="G17" s="52"/>
    </row>
    <row r="18" spans="1:50" ht="27.75" customHeight="1">
      <c r="A18" s="67" t="s">
        <v>15</v>
      </c>
      <c r="B18" s="24">
        <v>40</v>
      </c>
      <c r="C18" s="57">
        <v>2.2400000000000002</v>
      </c>
      <c r="D18" s="68">
        <v>0.44</v>
      </c>
      <c r="E18" s="68">
        <v>23.16</v>
      </c>
      <c r="F18" s="61">
        <v>55.25</v>
      </c>
      <c r="G18" s="69"/>
    </row>
    <row r="19" spans="1:50" ht="27.75" customHeight="1">
      <c r="A19" s="70" t="s">
        <v>29</v>
      </c>
      <c r="B19" s="71">
        <v>557</v>
      </c>
      <c r="C19" s="70">
        <f>C18+C17+C16+C15+C14</f>
        <v>126.37</v>
      </c>
      <c r="D19" s="70">
        <f>D14+D15+D16+D17+D18</f>
        <v>12.33</v>
      </c>
      <c r="E19" s="70">
        <f>E14+E15+E16+E17+E18</f>
        <v>58.94</v>
      </c>
      <c r="F19" s="70">
        <f>F18+F17+F16+F15+F14</f>
        <v>343.48</v>
      </c>
      <c r="G19" s="72"/>
    </row>
    <row r="20" spans="1:50" s="36" customFormat="1" ht="27.75" customHeight="1">
      <c r="A20" s="552" t="s">
        <v>30</v>
      </c>
      <c r="B20" s="553"/>
      <c r="C20" s="553"/>
      <c r="D20" s="553"/>
      <c r="E20" s="553"/>
      <c r="F20" s="553"/>
      <c r="G20" s="73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</row>
    <row r="21" spans="1:50" s="36" customFormat="1" ht="27.75" customHeight="1">
      <c r="A21" s="74" t="str">
        <f>меню!A26</f>
        <v>Солянка сборная мясная</v>
      </c>
      <c r="B21" s="75">
        <f>меню!D26</f>
        <v>250</v>
      </c>
      <c r="C21" s="54">
        <v>7.22</v>
      </c>
      <c r="D21" s="54">
        <v>8.7051724137931004</v>
      </c>
      <c r="E21" s="54">
        <v>32.54</v>
      </c>
      <c r="F21" s="54">
        <v>244.92724137931</v>
      </c>
      <c r="G21" s="73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</row>
    <row r="22" spans="1:50" s="36" customFormat="1" ht="27.75" customHeight="1">
      <c r="A22" s="76" t="str">
        <f>меню!A38</f>
        <v>Овощное рагу с мясом</v>
      </c>
      <c r="B22" s="77" t="s">
        <v>18</v>
      </c>
      <c r="C22" s="23">
        <v>3.69</v>
      </c>
      <c r="D22" s="23">
        <v>10.77</v>
      </c>
      <c r="E22" s="23">
        <v>1.17</v>
      </c>
      <c r="F22" s="23">
        <v>116.58</v>
      </c>
      <c r="G22" s="73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</row>
    <row r="23" spans="1:50" s="36" customFormat="1" ht="27.75" customHeight="1">
      <c r="A23" s="78" t="s">
        <v>51</v>
      </c>
      <c r="B23" s="79">
        <v>200</v>
      </c>
      <c r="C23" s="23">
        <v>0.27</v>
      </c>
      <c r="D23" s="23">
        <v>0.09</v>
      </c>
      <c r="E23" s="23">
        <v>10.210000000000001</v>
      </c>
      <c r="F23" s="23">
        <v>44.14</v>
      </c>
      <c r="G23" s="73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</row>
    <row r="24" spans="1:50" s="36" customFormat="1" ht="27.75" customHeight="1">
      <c r="A24" s="67" t="s">
        <v>15</v>
      </c>
      <c r="B24" s="24">
        <v>40</v>
      </c>
      <c r="C24" s="57">
        <v>2.2400000000000002</v>
      </c>
      <c r="D24" s="68">
        <v>0.44</v>
      </c>
      <c r="E24" s="68">
        <v>23.16</v>
      </c>
      <c r="F24" s="61">
        <v>55.25</v>
      </c>
      <c r="G24" s="73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</row>
    <row r="25" spans="1:50" s="36" customFormat="1" ht="27.75" customHeight="1">
      <c r="A25" s="80"/>
      <c r="B25" s="79"/>
      <c r="C25" s="81"/>
      <c r="D25" s="81"/>
      <c r="E25" s="81"/>
      <c r="F25" s="81"/>
      <c r="G25" s="73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</row>
    <row r="26" spans="1:50" s="36" customFormat="1" ht="27.95" customHeight="1">
      <c r="A26" s="70" t="s">
        <v>29</v>
      </c>
      <c r="B26" s="71">
        <f>B25+B24+B23+B22+B21</f>
        <v>690</v>
      </c>
      <c r="C26" s="70">
        <f>C25+C24+C23+C22+C21</f>
        <v>13.42</v>
      </c>
      <c r="D26" s="70">
        <f>D25+D24+D23+D22+D21</f>
        <v>20.005172413793101</v>
      </c>
      <c r="E26" s="70">
        <f>E25+E24+E23+E22+E21</f>
        <v>67.08</v>
      </c>
      <c r="F26" s="70">
        <f>F25+F24+F23+F22+F21</f>
        <v>460.89724137931</v>
      </c>
      <c r="G26" s="73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</row>
    <row r="27" spans="1:50" s="36" customFormat="1" ht="27.95" customHeight="1">
      <c r="A27" s="82" t="s">
        <v>53</v>
      </c>
      <c r="B27" s="83">
        <f>B26+B19</f>
        <v>1247</v>
      </c>
      <c r="C27" s="84">
        <f>C26+C19</f>
        <v>139.79</v>
      </c>
      <c r="D27" s="84">
        <f>D26+D19</f>
        <v>32.335172413793103</v>
      </c>
      <c r="E27" s="84">
        <f>E26+E19</f>
        <v>126.02</v>
      </c>
      <c r="F27" s="84">
        <f>F26+F19</f>
        <v>804.37724137931002</v>
      </c>
      <c r="G27" s="73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</row>
    <row r="28" spans="1:50" s="36" customFormat="1" ht="27.95" customHeight="1">
      <c r="A28" s="639" t="s">
        <v>284</v>
      </c>
      <c r="B28" s="639"/>
      <c r="C28" s="639"/>
      <c r="D28" s="639"/>
      <c r="E28" s="639"/>
      <c r="F28" s="639"/>
      <c r="G28" s="73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</row>
    <row r="29" spans="1:50" s="36" customFormat="1" ht="27.95" customHeight="1">
      <c r="A29" s="626" t="s">
        <v>54</v>
      </c>
      <c r="B29" s="626"/>
      <c r="C29" s="626"/>
      <c r="D29" s="626"/>
      <c r="E29" s="626"/>
      <c r="F29" s="626"/>
      <c r="G29" s="69"/>
      <c r="H29" s="59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</row>
    <row r="30" spans="1:50" ht="27.95" customHeight="1">
      <c r="A30" s="513" t="s">
        <v>3</v>
      </c>
      <c r="B30" s="513" t="s">
        <v>6</v>
      </c>
      <c r="C30" s="513"/>
      <c r="D30" s="513"/>
      <c r="E30" s="513"/>
      <c r="F30" s="513"/>
      <c r="G30" s="85"/>
    </row>
    <row r="31" spans="1:50" ht="13.5" customHeight="1">
      <c r="A31" s="513"/>
      <c r="B31" s="615" t="s">
        <v>7</v>
      </c>
      <c r="C31" s="513" t="s">
        <v>8</v>
      </c>
      <c r="D31" s="513" t="s">
        <v>9</v>
      </c>
      <c r="E31" s="513" t="s">
        <v>10</v>
      </c>
      <c r="F31" s="54" t="s">
        <v>11</v>
      </c>
      <c r="G31" s="85"/>
    </row>
    <row r="32" spans="1:50" ht="27.75" customHeight="1">
      <c r="A32" s="513"/>
      <c r="B32" s="615"/>
      <c r="C32" s="513"/>
      <c r="D32" s="513"/>
      <c r="E32" s="513"/>
      <c r="F32" s="54"/>
      <c r="G32" s="85"/>
    </row>
    <row r="33" spans="1:50" ht="27.75" customHeight="1">
      <c r="A33" s="627" t="s">
        <v>12</v>
      </c>
      <c r="B33" s="628"/>
      <c r="C33" s="628"/>
      <c r="D33" s="628"/>
      <c r="E33" s="628"/>
      <c r="F33" s="628"/>
      <c r="G33" s="85"/>
    </row>
    <row r="34" spans="1:50" ht="27.75" customHeight="1">
      <c r="A34" s="86" t="s">
        <v>55</v>
      </c>
      <c r="B34" s="87">
        <f>меню!D65</f>
        <v>60</v>
      </c>
      <c r="C34" s="58">
        <v>1.1666666666666701</v>
      </c>
      <c r="D34" s="58">
        <v>0.16666666666666699</v>
      </c>
      <c r="E34" s="58">
        <v>4.5</v>
      </c>
      <c r="F34" s="58">
        <v>23.8333333333333</v>
      </c>
      <c r="G34" s="85"/>
    </row>
    <row r="35" spans="1:50" ht="30" customHeight="1">
      <c r="A35" s="88" t="s">
        <v>57</v>
      </c>
      <c r="B35" s="64" t="str">
        <f>меню!D67</f>
        <v>90</v>
      </c>
      <c r="C35" s="54">
        <v>8.1333333333333293</v>
      </c>
      <c r="D35" s="54">
        <v>8.8000000000000007</v>
      </c>
      <c r="E35" s="54">
        <v>18.02</v>
      </c>
      <c r="F35" s="54">
        <v>166.777777777778</v>
      </c>
      <c r="G35" s="73"/>
    </row>
    <row r="36" spans="1:50" ht="30" customHeight="1">
      <c r="A36" s="602" t="s">
        <v>66</v>
      </c>
      <c r="B36" s="603"/>
      <c r="C36" s="603"/>
      <c r="D36" s="603"/>
      <c r="E36" s="603"/>
      <c r="F36" s="603"/>
      <c r="G36" s="69"/>
    </row>
    <row r="37" spans="1:50" ht="30" customHeight="1">
      <c r="A37" s="89" t="s">
        <v>67</v>
      </c>
      <c r="B37" s="90">
        <f>меню!D80</f>
        <v>90</v>
      </c>
      <c r="C37" s="51">
        <v>8.1333333333333293</v>
      </c>
      <c r="D37" s="51">
        <v>8.8000000000000007</v>
      </c>
      <c r="E37" s="51">
        <v>18.02</v>
      </c>
      <c r="F37" s="54">
        <v>166.777777777778</v>
      </c>
      <c r="G37" s="69"/>
    </row>
    <row r="38" spans="1:50" ht="30" customHeight="1">
      <c r="A38" s="91" t="s">
        <v>69</v>
      </c>
      <c r="B38" s="92">
        <f>меню!D83</f>
        <v>150</v>
      </c>
      <c r="C38" s="57">
        <v>4.8</v>
      </c>
      <c r="D38" s="57">
        <v>6.75</v>
      </c>
      <c r="E38" s="57">
        <v>24.62</v>
      </c>
      <c r="F38" s="58">
        <v>200.46</v>
      </c>
      <c r="G38" s="69"/>
    </row>
    <row r="39" spans="1:50" ht="30" customHeight="1">
      <c r="A39" s="66" t="s">
        <v>26</v>
      </c>
      <c r="B39" s="64" t="s">
        <v>18</v>
      </c>
      <c r="C39" s="61">
        <v>0.01</v>
      </c>
      <c r="D39" s="61">
        <v>0</v>
      </c>
      <c r="E39" s="61">
        <v>5.98</v>
      </c>
      <c r="F39" s="61">
        <v>39.979999999999997</v>
      </c>
      <c r="G39" s="69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</row>
    <row r="40" spans="1:50" ht="30" customHeight="1">
      <c r="A40" s="67" t="s">
        <v>15</v>
      </c>
      <c r="B40" s="24">
        <v>40</v>
      </c>
      <c r="C40" s="57">
        <v>2.2400000000000002</v>
      </c>
      <c r="D40" s="68">
        <v>0.44</v>
      </c>
      <c r="E40" s="68">
        <v>23.16</v>
      </c>
      <c r="F40" s="61">
        <v>55.25</v>
      </c>
      <c r="G40" s="94"/>
    </row>
    <row r="41" spans="1:50" ht="30" customHeight="1">
      <c r="A41" s="70" t="s">
        <v>29</v>
      </c>
      <c r="B41" s="71"/>
      <c r="C41" s="70">
        <f>C40+C39+C38+C35+C34</f>
        <v>16.350000000000001</v>
      </c>
      <c r="D41" s="70">
        <f>D40+D39+D38+D37+D34</f>
        <v>16.156666666666698</v>
      </c>
      <c r="E41" s="70">
        <f>E40+E39+E38+E37+E34</f>
        <v>76.28</v>
      </c>
      <c r="F41" s="70">
        <f>F40+F39+F38+F35+F34</f>
        <v>486.30111111111103</v>
      </c>
      <c r="G41" s="72"/>
    </row>
    <row r="42" spans="1:50" ht="30" customHeight="1">
      <c r="A42" s="526" t="s">
        <v>30</v>
      </c>
      <c r="B42" s="527"/>
      <c r="C42" s="527"/>
      <c r="D42" s="527"/>
      <c r="E42" s="527"/>
      <c r="F42" s="527"/>
      <c r="G42" s="72"/>
    </row>
    <row r="43" spans="1:50" ht="30" customHeight="1">
      <c r="A43" s="95" t="str">
        <f>меню!A94</f>
        <v>Кукуруза  отварная</v>
      </c>
      <c r="B43" s="191">
        <f>меню!D94</f>
        <v>60</v>
      </c>
      <c r="C43" s="58">
        <v>1.4166666666666701</v>
      </c>
      <c r="D43" s="58">
        <v>0.116666666666667</v>
      </c>
      <c r="E43" s="58">
        <v>24.183333333333302</v>
      </c>
      <c r="F43" s="58">
        <v>38.15</v>
      </c>
      <c r="G43" s="72"/>
    </row>
    <row r="44" spans="1:50" ht="30" customHeight="1">
      <c r="A44" s="96" t="s">
        <v>73</v>
      </c>
      <c r="B44" s="97">
        <f>меню!D96</f>
        <v>90</v>
      </c>
      <c r="C44" s="98">
        <v>14.9</v>
      </c>
      <c r="D44" s="98">
        <v>14.36</v>
      </c>
      <c r="E44" s="98">
        <v>20.41</v>
      </c>
      <c r="F44" s="98">
        <v>307.22000000000003</v>
      </c>
      <c r="G44" s="72"/>
    </row>
    <row r="45" spans="1:50" ht="30" customHeight="1">
      <c r="A45" s="99" t="str">
        <f>меню!A105</f>
        <v xml:space="preserve">Гречка рассыпчатая </v>
      </c>
      <c r="B45" s="476">
        <f>меню!D105</f>
        <v>150</v>
      </c>
      <c r="C45" s="57">
        <v>4.8</v>
      </c>
      <c r="D45" s="57">
        <v>6.75</v>
      </c>
      <c r="E45" s="57">
        <v>24.62</v>
      </c>
      <c r="F45" s="58">
        <v>200.46</v>
      </c>
      <c r="G45" s="72"/>
    </row>
    <row r="46" spans="1:50" ht="30" customHeight="1">
      <c r="A46" s="66" t="s">
        <v>26</v>
      </c>
      <c r="B46" s="64" t="s">
        <v>18</v>
      </c>
      <c r="C46" s="61">
        <v>0.01</v>
      </c>
      <c r="D46" s="61">
        <v>0</v>
      </c>
      <c r="E46" s="61">
        <v>5.98</v>
      </c>
      <c r="F46" s="61">
        <v>39.979999999999997</v>
      </c>
      <c r="G46" s="72"/>
    </row>
    <row r="47" spans="1:50" ht="30" customHeight="1">
      <c r="A47" s="67" t="s">
        <v>15</v>
      </c>
      <c r="B47" s="24">
        <v>20</v>
      </c>
      <c r="C47" s="101">
        <v>1.1200000000000001</v>
      </c>
      <c r="D47" s="101">
        <v>0.22</v>
      </c>
      <c r="E47" s="101">
        <v>11.58</v>
      </c>
      <c r="F47" s="101">
        <v>55.25</v>
      </c>
      <c r="G47" s="72"/>
    </row>
    <row r="48" spans="1:50" ht="30" customHeight="1">
      <c r="A48" s="102"/>
      <c r="B48" s="103"/>
      <c r="C48" s="57"/>
      <c r="D48" s="57"/>
      <c r="E48" s="57"/>
      <c r="F48" s="58"/>
      <c r="G48" s="72"/>
    </row>
    <row r="49" spans="1:7" ht="30" customHeight="1">
      <c r="A49" s="70" t="s">
        <v>29</v>
      </c>
      <c r="B49" s="71">
        <f>B48+B47+B46+B45+B44+B43</f>
        <v>520</v>
      </c>
      <c r="C49" s="70">
        <f>C48+C47+C46+C45+C44+C43</f>
        <v>22.246666666666702</v>
      </c>
      <c r="D49" s="70">
        <f>D48+D47+D46+D45+D44+D43</f>
        <v>21.446666666666701</v>
      </c>
      <c r="E49" s="70">
        <f>SUM(E43:E48)</f>
        <v>86.773333333333298</v>
      </c>
      <c r="F49" s="70">
        <f>SUM(F43:F48)</f>
        <v>641.05999999999995</v>
      </c>
      <c r="G49" s="72"/>
    </row>
    <row r="50" spans="1:7" ht="30" customHeight="1">
      <c r="A50" s="82" t="s">
        <v>53</v>
      </c>
      <c r="B50" s="83">
        <f>B49+B41</f>
        <v>520</v>
      </c>
      <c r="C50" s="84">
        <f>C49+C41</f>
        <v>38.5966666666667</v>
      </c>
      <c r="D50" s="84">
        <f>D49+D41</f>
        <v>37.603333333333303</v>
      </c>
      <c r="E50" s="84">
        <f>E49+E41</f>
        <v>163.053333333333</v>
      </c>
      <c r="F50" s="84">
        <f>F49+F41</f>
        <v>1127.3611111111099</v>
      </c>
      <c r="G50" s="72"/>
    </row>
    <row r="51" spans="1:7" ht="26.25" customHeight="1">
      <c r="A51" s="104"/>
      <c r="B51" s="105"/>
      <c r="C51" s="106"/>
      <c r="D51" s="106"/>
      <c r="E51" s="106"/>
      <c r="F51" s="106"/>
      <c r="G51" s="72"/>
    </row>
    <row r="52" spans="1:7" ht="26.25" customHeight="1">
      <c r="A52" s="104"/>
      <c r="B52" s="105"/>
      <c r="C52" s="106"/>
      <c r="D52" s="106"/>
      <c r="E52" s="106"/>
      <c r="F52" s="106"/>
      <c r="G52" s="72"/>
    </row>
    <row r="53" spans="1:7" ht="26.25" customHeight="1">
      <c r="A53" s="104"/>
      <c r="B53" s="105"/>
      <c r="C53" s="106"/>
      <c r="D53" s="47" t="s">
        <v>252</v>
      </c>
      <c r="E53" s="48"/>
      <c r="F53" s="48"/>
      <c r="G53" s="48"/>
    </row>
    <row r="54" spans="1:7" ht="26.25" customHeight="1">
      <c r="A54" s="104"/>
      <c r="B54" s="105"/>
      <c r="C54" s="106"/>
      <c r="D54" s="47" t="s">
        <v>253</v>
      </c>
      <c r="E54" s="49"/>
      <c r="F54" s="49"/>
      <c r="G54" s="49"/>
    </row>
    <row r="55" spans="1:7" ht="26.25" customHeight="1">
      <c r="A55" s="636" t="s">
        <v>254</v>
      </c>
      <c r="B55" s="636"/>
      <c r="C55" s="636"/>
      <c r="D55" s="636"/>
      <c r="E55" s="636"/>
      <c r="F55" s="636"/>
      <c r="G55" s="72"/>
    </row>
    <row r="56" spans="1:7" ht="26.25" customHeight="1">
      <c r="A56" s="637" t="s">
        <v>255</v>
      </c>
      <c r="B56" s="638"/>
      <c r="C56" s="638"/>
      <c r="D56" s="638"/>
      <c r="E56" s="638"/>
      <c r="F56" s="638"/>
      <c r="G56" s="72"/>
    </row>
    <row r="57" spans="1:7" ht="26.25" customHeight="1">
      <c r="A57" s="637" t="s">
        <v>285</v>
      </c>
      <c r="B57" s="638"/>
      <c r="C57" s="638"/>
      <c r="D57" s="638"/>
      <c r="E57" s="638"/>
      <c r="F57" s="638"/>
      <c r="G57" s="72"/>
    </row>
    <row r="58" spans="1:7" ht="26.25" customHeight="1">
      <c r="A58" s="639" t="s">
        <v>284</v>
      </c>
      <c r="B58" s="639"/>
      <c r="C58" s="639"/>
      <c r="D58" s="639"/>
      <c r="E58" s="639"/>
      <c r="F58" s="639"/>
      <c r="G58" s="72"/>
    </row>
    <row r="59" spans="1:7" s="37" customFormat="1" ht="27.95" customHeight="1">
      <c r="A59" s="534" t="s">
        <v>78</v>
      </c>
      <c r="B59" s="535"/>
      <c r="C59" s="535"/>
      <c r="D59" s="535"/>
      <c r="E59" s="535"/>
      <c r="F59" s="535"/>
      <c r="G59" s="50"/>
    </row>
    <row r="60" spans="1:7" ht="27.95" customHeight="1">
      <c r="A60" s="514" t="s">
        <v>3</v>
      </c>
      <c r="B60" s="604" t="s">
        <v>6</v>
      </c>
      <c r="C60" s="605"/>
      <c r="D60" s="605"/>
      <c r="E60" s="605"/>
      <c r="F60" s="606"/>
      <c r="G60" s="85"/>
    </row>
    <row r="61" spans="1:7" ht="27.95" customHeight="1">
      <c r="A61" s="515"/>
      <c r="B61" s="610" t="s">
        <v>7</v>
      </c>
      <c r="C61" s="514" t="s">
        <v>8</v>
      </c>
      <c r="D61" s="514" t="s">
        <v>9</v>
      </c>
      <c r="E61" s="514" t="s">
        <v>10</v>
      </c>
      <c r="F61" s="612" t="s">
        <v>11</v>
      </c>
      <c r="G61" s="85"/>
    </row>
    <row r="62" spans="1:7" ht="27.95" customHeight="1">
      <c r="A62" s="516"/>
      <c r="B62" s="611"/>
      <c r="C62" s="516"/>
      <c r="D62" s="516"/>
      <c r="E62" s="516"/>
      <c r="F62" s="613"/>
      <c r="G62" s="85"/>
    </row>
    <row r="63" spans="1:7" ht="27.95" customHeight="1">
      <c r="A63" s="526" t="s">
        <v>12</v>
      </c>
      <c r="B63" s="527"/>
      <c r="C63" s="527"/>
      <c r="D63" s="527"/>
      <c r="E63" s="527"/>
      <c r="F63" s="527"/>
      <c r="G63" s="85"/>
    </row>
    <row r="64" spans="1:7" ht="30.75" customHeight="1">
      <c r="A64" s="113" t="s">
        <v>79</v>
      </c>
      <c r="B64" s="114" t="s">
        <v>80</v>
      </c>
      <c r="C64" s="23">
        <v>6.06</v>
      </c>
      <c r="D64" s="23">
        <v>5.03</v>
      </c>
      <c r="E64" s="23">
        <v>13.4</v>
      </c>
      <c r="F64" s="23">
        <v>118.9</v>
      </c>
      <c r="G64" s="85"/>
    </row>
    <row r="65" spans="1:50" ht="30.75" customHeight="1">
      <c r="A65" s="115" t="str">
        <f>меню!A126</f>
        <v xml:space="preserve"> Борщ с птицей и сметаной   (без картофеля)</v>
      </c>
      <c r="B65" s="87">
        <f>меню!D126</f>
        <v>200</v>
      </c>
      <c r="C65" s="58">
        <v>7.5</v>
      </c>
      <c r="D65" s="58">
        <v>11.16</v>
      </c>
      <c r="E65" s="58">
        <v>12.19</v>
      </c>
      <c r="F65" s="58">
        <v>155.5</v>
      </c>
      <c r="G65" s="116"/>
    </row>
    <row r="66" spans="1:50" ht="30.75" customHeight="1">
      <c r="A66" s="74" t="s">
        <v>92</v>
      </c>
      <c r="B66" s="64">
        <v>200</v>
      </c>
      <c r="C66" s="58">
        <v>1.55</v>
      </c>
      <c r="D66" s="58">
        <v>1.28</v>
      </c>
      <c r="E66" s="58">
        <v>7</v>
      </c>
      <c r="F66" s="58">
        <v>56.64</v>
      </c>
      <c r="G66" s="116"/>
    </row>
    <row r="67" spans="1:50" ht="30.75" customHeight="1">
      <c r="A67" s="117" t="s">
        <v>94</v>
      </c>
      <c r="B67" s="64" t="s">
        <v>25</v>
      </c>
      <c r="C67" s="58">
        <v>0.66</v>
      </c>
      <c r="D67" s="58">
        <v>0.38</v>
      </c>
      <c r="E67" s="58">
        <v>14.25</v>
      </c>
      <c r="F67" s="58">
        <v>85</v>
      </c>
      <c r="G67" s="118"/>
    </row>
    <row r="68" spans="1:50" ht="30.75" customHeight="1">
      <c r="A68" s="119" t="s">
        <v>95</v>
      </c>
      <c r="B68" s="120" t="s">
        <v>96</v>
      </c>
      <c r="C68" s="57">
        <v>2.2400000000000002</v>
      </c>
      <c r="D68" s="68">
        <v>0.44</v>
      </c>
      <c r="E68" s="68">
        <v>23.16</v>
      </c>
      <c r="F68" s="61">
        <v>110.5</v>
      </c>
      <c r="G68" s="116"/>
    </row>
    <row r="69" spans="1:50" ht="30.75" customHeight="1">
      <c r="A69" s="70" t="s">
        <v>29</v>
      </c>
      <c r="B69" s="71">
        <f>B68+B67+B66+B65+B64</f>
        <v>590</v>
      </c>
      <c r="C69" s="121">
        <f>C68+C67+C66+C65+C64</f>
        <v>18.010000000000002</v>
      </c>
      <c r="D69" s="121">
        <f>D68+D67+D66+D65+D64</f>
        <v>18.29</v>
      </c>
      <c r="E69" s="121">
        <f>E68+E67+E66+E65+E64</f>
        <v>70</v>
      </c>
      <c r="F69" s="121">
        <f>F68+F67+F66+F65+F64</f>
        <v>526.54</v>
      </c>
      <c r="G69" s="122"/>
    </row>
    <row r="70" spans="1:50" ht="30.75" customHeight="1">
      <c r="A70" s="526" t="s">
        <v>30</v>
      </c>
      <c r="B70" s="527"/>
      <c r="C70" s="527"/>
      <c r="D70" s="527"/>
      <c r="E70" s="527"/>
      <c r="F70" s="527"/>
      <c r="G70" s="122"/>
    </row>
    <row r="71" spans="1:50" ht="30.75" customHeight="1">
      <c r="A71" s="123" t="s">
        <v>97</v>
      </c>
      <c r="B71" s="477" t="str">
        <f>меню!D151</f>
        <v>250</v>
      </c>
      <c r="C71" s="23">
        <v>9.5</v>
      </c>
      <c r="D71" s="23">
        <v>7.09</v>
      </c>
      <c r="E71" s="23">
        <v>22.13</v>
      </c>
      <c r="F71" s="23">
        <v>187.3</v>
      </c>
      <c r="G71" s="122"/>
    </row>
    <row r="72" spans="1:50" ht="30.75" customHeight="1">
      <c r="A72" s="78" t="s">
        <v>101</v>
      </c>
      <c r="B72" s="124" t="str">
        <f>меню!D164</f>
        <v>200</v>
      </c>
      <c r="C72" s="23">
        <v>14.01</v>
      </c>
      <c r="D72" s="23">
        <v>19.850000000000001</v>
      </c>
      <c r="E72" s="23">
        <v>28.77</v>
      </c>
      <c r="F72" s="23">
        <v>354.8</v>
      </c>
      <c r="G72" s="122"/>
    </row>
    <row r="73" spans="1:50" ht="30.75" customHeight="1">
      <c r="A73" s="66" t="s">
        <v>26</v>
      </c>
      <c r="B73" s="478" t="s">
        <v>18</v>
      </c>
      <c r="C73" s="61">
        <v>0.01</v>
      </c>
      <c r="D73" s="61">
        <v>0</v>
      </c>
      <c r="E73" s="61">
        <v>5.98</v>
      </c>
      <c r="F73" s="61">
        <v>39.979999999999997</v>
      </c>
      <c r="G73" s="122"/>
    </row>
    <row r="74" spans="1:50" ht="30.75" customHeight="1">
      <c r="A74" s="67" t="s">
        <v>15</v>
      </c>
      <c r="B74" s="479">
        <v>40</v>
      </c>
      <c r="C74" s="101">
        <v>2.2400000000000002</v>
      </c>
      <c r="D74" s="101">
        <v>0.44</v>
      </c>
      <c r="E74" s="101">
        <v>23.16</v>
      </c>
      <c r="F74" s="101">
        <v>110.5</v>
      </c>
      <c r="G74" s="122"/>
    </row>
    <row r="75" spans="1:50" ht="30.75" customHeight="1">
      <c r="A75" s="102"/>
      <c r="B75" s="103"/>
      <c r="C75" s="81"/>
      <c r="D75" s="81"/>
      <c r="E75" s="81"/>
      <c r="F75" s="81"/>
      <c r="G75" s="122"/>
    </row>
    <row r="76" spans="1:50" ht="30.75" customHeight="1">
      <c r="A76" s="70" t="s">
        <v>29</v>
      </c>
      <c r="B76" s="71">
        <f>B75+B74+B73+B72+B71</f>
        <v>690</v>
      </c>
      <c r="C76" s="70">
        <f>C75+C74+C73+C72+C71</f>
        <v>25.76</v>
      </c>
      <c r="D76" s="70">
        <f>D75+D74+D73+D72+D71</f>
        <v>27.38</v>
      </c>
      <c r="E76" s="70">
        <f>E75+E74+E73+E72+E71</f>
        <v>80.040000000000006</v>
      </c>
      <c r="F76" s="70">
        <f>F75+F74+F73+F72+F71</f>
        <v>692.58</v>
      </c>
      <c r="G76" s="122"/>
    </row>
    <row r="77" spans="1:50" ht="33.75" customHeight="1">
      <c r="A77" s="82" t="s">
        <v>53</v>
      </c>
      <c r="B77" s="83">
        <f>B76+B69</f>
        <v>1280</v>
      </c>
      <c r="C77" s="84">
        <f>C76+C69</f>
        <v>43.77</v>
      </c>
      <c r="D77" s="84">
        <f>D76+D69</f>
        <v>45.67</v>
      </c>
      <c r="E77" s="84">
        <f>E76+E69</f>
        <v>150.04</v>
      </c>
      <c r="F77" s="84">
        <f>F76+F69</f>
        <v>1219.1199999999999</v>
      </c>
      <c r="G77" s="122"/>
    </row>
    <row r="78" spans="1:50" ht="30.75" customHeight="1">
      <c r="A78" s="639" t="s">
        <v>284</v>
      </c>
      <c r="B78" s="639"/>
      <c r="C78" s="639"/>
      <c r="D78" s="639"/>
      <c r="E78" s="639"/>
      <c r="F78" s="639"/>
      <c r="G78" s="122"/>
    </row>
    <row r="79" spans="1:50" s="36" customFormat="1" ht="27.95" customHeight="1">
      <c r="A79" s="624" t="s">
        <v>104</v>
      </c>
      <c r="B79" s="625"/>
      <c r="C79" s="625"/>
      <c r="D79" s="625"/>
      <c r="E79" s="625"/>
      <c r="F79" s="625"/>
      <c r="G79" s="69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</row>
    <row r="80" spans="1:50" ht="27.95" customHeight="1">
      <c r="A80" s="514" t="s">
        <v>3</v>
      </c>
      <c r="B80" s="604" t="s">
        <v>6</v>
      </c>
      <c r="C80" s="605"/>
      <c r="D80" s="605"/>
      <c r="E80" s="605"/>
      <c r="F80" s="606"/>
      <c r="G80" s="52"/>
    </row>
    <row r="81" spans="1:50" ht="27.95" customHeight="1">
      <c r="A81" s="515"/>
      <c r="B81" s="610" t="s">
        <v>7</v>
      </c>
      <c r="C81" s="514" t="s">
        <v>8</v>
      </c>
      <c r="D81" s="514" t="s">
        <v>9</v>
      </c>
      <c r="E81" s="514" t="s">
        <v>10</v>
      </c>
      <c r="F81" s="612" t="s">
        <v>11</v>
      </c>
      <c r="G81" s="52"/>
    </row>
    <row r="82" spans="1:50" ht="28.5" customHeight="1">
      <c r="A82" s="516"/>
      <c r="B82" s="611"/>
      <c r="C82" s="516"/>
      <c r="D82" s="516"/>
      <c r="E82" s="516"/>
      <c r="F82" s="613"/>
      <c r="G82" s="52"/>
    </row>
    <row r="83" spans="1:50" ht="28.5" customHeight="1">
      <c r="A83" s="526" t="s">
        <v>12</v>
      </c>
      <c r="B83" s="527"/>
      <c r="C83" s="527"/>
      <c r="D83" s="527"/>
      <c r="E83" s="527"/>
      <c r="F83" s="527"/>
      <c r="G83" s="52"/>
    </row>
    <row r="84" spans="1:50" ht="32.25" customHeight="1">
      <c r="A84" s="86" t="s">
        <v>55</v>
      </c>
      <c r="B84" s="87">
        <f>меню!D187</f>
        <v>60</v>
      </c>
      <c r="C84" s="58">
        <v>1.1666666666666701</v>
      </c>
      <c r="D84" s="58">
        <v>0.16666666666666699</v>
      </c>
      <c r="E84" s="58">
        <v>4.5</v>
      </c>
      <c r="F84" s="58">
        <v>23.8333333333333</v>
      </c>
      <c r="G84" s="52"/>
    </row>
    <row r="85" spans="1:50" s="37" customFormat="1" ht="32.25" customHeight="1">
      <c r="A85" s="66" t="s">
        <v>105</v>
      </c>
      <c r="B85" s="126">
        <f>меню!D189</f>
        <v>90</v>
      </c>
      <c r="C85" s="61">
        <v>10.11</v>
      </c>
      <c r="D85" s="61">
        <v>10.87</v>
      </c>
      <c r="E85" s="61">
        <v>7.76</v>
      </c>
      <c r="F85" s="61">
        <v>123.18</v>
      </c>
      <c r="G85" s="52"/>
    </row>
    <row r="86" spans="1:50" ht="32.25" customHeight="1">
      <c r="A86" s="91" t="s">
        <v>69</v>
      </c>
      <c r="B86" s="92">
        <f>меню!D201</f>
        <v>150</v>
      </c>
      <c r="C86" s="57">
        <v>4.8</v>
      </c>
      <c r="D86" s="57">
        <v>6.75</v>
      </c>
      <c r="E86" s="57">
        <v>24.62</v>
      </c>
      <c r="F86" s="58">
        <v>200.46</v>
      </c>
      <c r="G86" s="116"/>
    </row>
    <row r="87" spans="1:50" ht="32.25" customHeight="1">
      <c r="A87" s="66" t="s">
        <v>26</v>
      </c>
      <c r="B87" s="64" t="s">
        <v>18</v>
      </c>
      <c r="C87" s="61">
        <v>0.01</v>
      </c>
      <c r="D87" s="61">
        <v>0</v>
      </c>
      <c r="E87" s="61">
        <v>5.98</v>
      </c>
      <c r="F87" s="61">
        <v>39.979999999999997</v>
      </c>
      <c r="G87" s="69"/>
    </row>
    <row r="88" spans="1:50" ht="32.25" customHeight="1">
      <c r="A88" s="67" t="s">
        <v>15</v>
      </c>
      <c r="B88" s="125">
        <v>40</v>
      </c>
      <c r="C88" s="101">
        <v>2.2400000000000002</v>
      </c>
      <c r="D88" s="101">
        <v>0.44</v>
      </c>
      <c r="E88" s="101">
        <v>23.16</v>
      </c>
      <c r="F88" s="101">
        <v>110.5</v>
      </c>
      <c r="G88" s="69"/>
    </row>
    <row r="89" spans="1:50" ht="32.25" customHeight="1">
      <c r="A89" s="102"/>
      <c r="B89" s="103"/>
      <c r="C89" s="57"/>
      <c r="D89" s="57"/>
      <c r="E89" s="57"/>
      <c r="F89" s="58"/>
      <c r="G89" s="116"/>
    </row>
    <row r="90" spans="1:50" ht="32.25" customHeight="1">
      <c r="A90" s="127" t="s">
        <v>29</v>
      </c>
      <c r="B90" s="128">
        <f>B89+B87+B86+B85+B84</f>
        <v>500</v>
      </c>
      <c r="C90" s="129">
        <f>C88+C87+C86+C85+C84</f>
        <v>18.3266666666667</v>
      </c>
      <c r="D90" s="129">
        <f>D88+D87+D86+D85+D84</f>
        <v>18.226666666666699</v>
      </c>
      <c r="E90" s="129">
        <f>E88+E87+E86+E85+E84</f>
        <v>66.02</v>
      </c>
      <c r="F90" s="129">
        <f>F88+F87+F86+F85+F84</f>
        <v>497.95333333333298</v>
      </c>
      <c r="G90" s="130"/>
    </row>
    <row r="91" spans="1:50" s="36" customFormat="1" ht="32.25" customHeight="1">
      <c r="A91" s="526" t="s">
        <v>30</v>
      </c>
      <c r="B91" s="527"/>
      <c r="C91" s="527"/>
      <c r="D91" s="527"/>
      <c r="E91" s="527"/>
      <c r="F91" s="527"/>
      <c r="G91" s="131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</row>
    <row r="92" spans="1:50" s="36" customFormat="1" ht="29.25" customHeight="1">
      <c r="A92" s="132" t="str">
        <f>меню!A213</f>
        <v>Бутерброд с маслом и сыром</v>
      </c>
      <c r="B92" s="133" t="str">
        <f>меню!D213</f>
        <v>18/5/10</v>
      </c>
      <c r="C92" s="58">
        <v>5.92</v>
      </c>
      <c r="D92" s="58">
        <v>7.42</v>
      </c>
      <c r="E92" s="58">
        <v>11.69</v>
      </c>
      <c r="F92" s="58">
        <v>117.84</v>
      </c>
      <c r="G92" s="131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</row>
    <row r="93" spans="1:50" s="36" customFormat="1" ht="30.75" customHeight="1">
      <c r="A93" s="134" t="s">
        <v>113</v>
      </c>
      <c r="B93" s="135">
        <f>меню!D217</f>
        <v>200</v>
      </c>
      <c r="C93" s="135">
        <v>14.21</v>
      </c>
      <c r="D93" s="135">
        <v>14</v>
      </c>
      <c r="E93" s="68">
        <v>20.25</v>
      </c>
      <c r="F93" s="68">
        <v>214.36</v>
      </c>
      <c r="G93" s="131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</row>
    <row r="94" spans="1:50" s="36" customFormat="1" ht="30" customHeight="1">
      <c r="A94" s="136" t="s">
        <v>118</v>
      </c>
      <c r="B94" s="137">
        <v>200</v>
      </c>
      <c r="C94" s="23">
        <v>0.27</v>
      </c>
      <c r="D94" s="23">
        <v>0.09</v>
      </c>
      <c r="E94" s="23">
        <v>0.2</v>
      </c>
      <c r="F94" s="23">
        <v>24.14</v>
      </c>
      <c r="G94" s="131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</row>
    <row r="95" spans="1:50" s="36" customFormat="1" ht="28.5" customHeight="1">
      <c r="A95" s="67" t="s">
        <v>15</v>
      </c>
      <c r="B95" s="24">
        <v>30</v>
      </c>
      <c r="C95" s="101">
        <v>1.68</v>
      </c>
      <c r="D95" s="23">
        <v>0.33</v>
      </c>
      <c r="E95" s="23">
        <v>17.37</v>
      </c>
      <c r="F95" s="138">
        <v>82.87</v>
      </c>
      <c r="G95" s="131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</row>
    <row r="96" spans="1:50" s="36" customFormat="1" ht="0.75" customHeight="1">
      <c r="A96" s="80"/>
      <c r="B96" s="79"/>
      <c r="C96" s="81"/>
      <c r="D96" s="81"/>
      <c r="E96" s="81"/>
      <c r="F96" s="81"/>
      <c r="G96" s="131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</row>
    <row r="97" spans="1:50" s="36" customFormat="1" ht="32.25" customHeight="1">
      <c r="A97" s="70" t="s">
        <v>29</v>
      </c>
      <c r="B97" s="71">
        <v>810</v>
      </c>
      <c r="C97" s="70"/>
      <c r="D97" s="70"/>
      <c r="E97" s="70"/>
      <c r="F97" s="70"/>
      <c r="G97" s="131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</row>
    <row r="98" spans="1:50" s="36" customFormat="1" ht="27" customHeight="1">
      <c r="A98" s="139"/>
      <c r="B98" s="140"/>
      <c r="C98" s="141"/>
      <c r="D98" s="141"/>
      <c r="E98" s="141"/>
      <c r="F98" s="141"/>
      <c r="G98" s="131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</row>
    <row r="99" spans="1:50" s="36" customFormat="1" ht="27" customHeight="1">
      <c r="A99" s="139"/>
      <c r="B99" s="140"/>
      <c r="C99" s="141"/>
      <c r="D99" s="141"/>
      <c r="E99" s="141"/>
      <c r="F99" s="141"/>
      <c r="G99" s="131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</row>
    <row r="100" spans="1:50" s="36" customFormat="1" ht="27" customHeight="1">
      <c r="A100" s="139"/>
      <c r="B100" s="140"/>
      <c r="C100" s="141"/>
      <c r="D100" s="47" t="s">
        <v>252</v>
      </c>
      <c r="E100" s="48"/>
      <c r="F100" s="48"/>
      <c r="G100" s="131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</row>
    <row r="101" spans="1:50" s="36" customFormat="1" ht="32.25" customHeight="1">
      <c r="A101" s="139"/>
      <c r="B101" s="140"/>
      <c r="C101" s="141"/>
      <c r="D101" s="47" t="s">
        <v>253</v>
      </c>
      <c r="E101" s="49"/>
      <c r="F101" s="49"/>
      <c r="G101" s="131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</row>
    <row r="102" spans="1:50" s="36" customFormat="1" ht="25.5" customHeight="1">
      <c r="A102" s="636" t="s">
        <v>254</v>
      </c>
      <c r="B102" s="636"/>
      <c r="C102" s="636"/>
      <c r="D102" s="636"/>
      <c r="E102" s="636"/>
      <c r="F102" s="636"/>
      <c r="G102" s="131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</row>
    <row r="103" spans="1:50" s="36" customFormat="1" ht="25.5" customHeight="1">
      <c r="A103" s="637" t="s">
        <v>255</v>
      </c>
      <c r="B103" s="638"/>
      <c r="C103" s="638"/>
      <c r="D103" s="638"/>
      <c r="E103" s="638"/>
      <c r="F103" s="638"/>
      <c r="G103" s="131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</row>
    <row r="104" spans="1:50" s="36" customFormat="1" ht="25.5" customHeight="1">
      <c r="A104" s="637" t="s">
        <v>285</v>
      </c>
      <c r="B104" s="638"/>
      <c r="C104" s="638"/>
      <c r="D104" s="638"/>
      <c r="E104" s="638"/>
      <c r="F104" s="638"/>
      <c r="G104" s="131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</row>
    <row r="105" spans="1:50" s="36" customFormat="1" ht="25.5" customHeight="1">
      <c r="A105" s="639" t="s">
        <v>284</v>
      </c>
      <c r="B105" s="639"/>
      <c r="C105" s="639"/>
      <c r="D105" s="639"/>
      <c r="E105" s="639"/>
      <c r="F105" s="639"/>
      <c r="G105" s="131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</row>
    <row r="106" spans="1:50" s="36" customFormat="1" ht="34.5" customHeight="1">
      <c r="A106" s="622" t="s">
        <v>120</v>
      </c>
      <c r="B106" s="623"/>
      <c r="C106" s="623"/>
      <c r="D106" s="623"/>
      <c r="E106" s="623"/>
      <c r="F106" s="623"/>
      <c r="G106" s="69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</row>
    <row r="107" spans="1:50" ht="27.95" customHeight="1">
      <c r="A107" s="514" t="s">
        <v>3</v>
      </c>
      <c r="B107" s="604" t="s">
        <v>6</v>
      </c>
      <c r="C107" s="605"/>
      <c r="D107" s="605"/>
      <c r="E107" s="605"/>
      <c r="F107" s="606"/>
      <c r="G107" s="52"/>
    </row>
    <row r="108" spans="1:50" ht="27.95" customHeight="1">
      <c r="A108" s="515"/>
      <c r="B108" s="610" t="s">
        <v>7</v>
      </c>
      <c r="C108" s="514" t="s">
        <v>8</v>
      </c>
      <c r="D108" s="514" t="s">
        <v>9</v>
      </c>
      <c r="E108" s="514" t="s">
        <v>10</v>
      </c>
      <c r="F108" s="612" t="s">
        <v>11</v>
      </c>
      <c r="G108" s="52"/>
    </row>
    <row r="109" spans="1:50" ht="27.95" customHeight="1">
      <c r="A109" s="516"/>
      <c r="B109" s="611"/>
      <c r="C109" s="516"/>
      <c r="D109" s="516"/>
      <c r="E109" s="516"/>
      <c r="F109" s="613"/>
      <c r="G109" s="52"/>
    </row>
    <row r="110" spans="1:50" ht="27.95" customHeight="1">
      <c r="A110" s="526" t="s">
        <v>12</v>
      </c>
      <c r="B110" s="527"/>
      <c r="C110" s="527"/>
      <c r="D110" s="527"/>
      <c r="E110" s="527"/>
      <c r="F110" s="527"/>
      <c r="G110" s="52"/>
    </row>
    <row r="111" spans="1:50" ht="28.5" customHeight="1">
      <c r="A111" s="74" t="s">
        <v>121</v>
      </c>
      <c r="B111" s="142">
        <f>меню!D241</f>
        <v>90</v>
      </c>
      <c r="C111" s="54">
        <v>12.05</v>
      </c>
      <c r="D111" s="54">
        <v>12.4</v>
      </c>
      <c r="E111" s="54">
        <v>28.05</v>
      </c>
      <c r="F111" s="54">
        <v>213.6</v>
      </c>
      <c r="G111" s="52"/>
    </row>
    <row r="112" spans="1:50" s="38" customFormat="1" ht="28.5" customHeight="1">
      <c r="A112" s="531" t="s">
        <v>125</v>
      </c>
      <c r="B112" s="532"/>
      <c r="C112" s="532"/>
      <c r="D112" s="532"/>
      <c r="E112" s="532"/>
      <c r="F112" s="532"/>
      <c r="G112" s="143"/>
      <c r="H112" s="144"/>
      <c r="I112" s="144"/>
      <c r="J112" s="144"/>
      <c r="K112" s="144"/>
      <c r="L112" s="144"/>
      <c r="M112" s="144"/>
      <c r="N112" s="144"/>
      <c r="O112" s="144"/>
      <c r="P112" s="144"/>
      <c r="Q112" s="144"/>
      <c r="R112" s="144"/>
      <c r="S112" s="144"/>
      <c r="T112" s="144"/>
      <c r="U112" s="144"/>
      <c r="V112" s="144"/>
      <c r="W112" s="144"/>
      <c r="X112" s="144"/>
      <c r="Y112" s="144"/>
      <c r="Z112" s="144"/>
      <c r="AA112" s="144"/>
      <c r="AB112" s="144"/>
      <c r="AC112" s="144"/>
      <c r="AD112" s="144"/>
      <c r="AE112" s="144"/>
      <c r="AF112" s="144"/>
      <c r="AG112" s="144"/>
      <c r="AH112" s="144"/>
      <c r="AI112" s="144"/>
      <c r="AJ112" s="144"/>
      <c r="AK112" s="144"/>
      <c r="AL112" s="144"/>
      <c r="AM112" s="144"/>
      <c r="AN112" s="144"/>
      <c r="AO112" s="144"/>
      <c r="AP112" s="144"/>
      <c r="AQ112" s="144"/>
      <c r="AR112" s="144"/>
      <c r="AS112" s="144"/>
      <c r="AT112" s="144"/>
      <c r="AU112" s="144"/>
      <c r="AV112" s="144"/>
      <c r="AW112" s="144"/>
      <c r="AX112" s="144"/>
    </row>
    <row r="113" spans="1:50" s="38" customFormat="1" ht="28.5" customHeight="1">
      <c r="A113" s="145" t="s">
        <v>126</v>
      </c>
      <c r="B113" s="146">
        <f>меню!D254</f>
        <v>90</v>
      </c>
      <c r="C113" s="54">
        <v>12.05</v>
      </c>
      <c r="D113" s="54">
        <v>12.4</v>
      </c>
      <c r="E113" s="54">
        <v>28.05</v>
      </c>
      <c r="F113" s="54">
        <v>213.6</v>
      </c>
      <c r="G113" s="143"/>
      <c r="H113" s="144"/>
      <c r="I113" s="144"/>
      <c r="J113" s="144"/>
      <c r="K113" s="144"/>
      <c r="L113" s="144"/>
      <c r="M113" s="144"/>
      <c r="N113" s="144"/>
      <c r="O113" s="144"/>
      <c r="P113" s="144"/>
      <c r="Q113" s="144"/>
      <c r="R113" s="144"/>
      <c r="S113" s="144"/>
      <c r="T113" s="144"/>
      <c r="U113" s="144"/>
      <c r="V113" s="144"/>
      <c r="W113" s="144"/>
      <c r="X113" s="144"/>
      <c r="Y113" s="144"/>
      <c r="Z113" s="144"/>
      <c r="AA113" s="144"/>
      <c r="AB113" s="144"/>
      <c r="AC113" s="144"/>
      <c r="AD113" s="144"/>
      <c r="AE113" s="144"/>
      <c r="AF113" s="144"/>
      <c r="AG113" s="144"/>
      <c r="AH113" s="144"/>
      <c r="AI113" s="144"/>
      <c r="AJ113" s="144"/>
      <c r="AK113" s="144"/>
      <c r="AL113" s="144"/>
      <c r="AM113" s="144"/>
      <c r="AN113" s="144"/>
      <c r="AO113" s="144"/>
      <c r="AP113" s="144"/>
      <c r="AQ113" s="144"/>
      <c r="AR113" s="144"/>
      <c r="AS113" s="144"/>
      <c r="AT113" s="144"/>
      <c r="AU113" s="144"/>
      <c r="AV113" s="144"/>
      <c r="AW113" s="144"/>
      <c r="AX113" s="144"/>
    </row>
    <row r="114" spans="1:50" s="38" customFormat="1" ht="28.5" customHeight="1">
      <c r="A114" s="147" t="str">
        <f>меню!A257</f>
        <v>Овощное соте</v>
      </c>
      <c r="B114" s="100">
        <f>меню!D257</f>
        <v>180</v>
      </c>
      <c r="C114" s="148">
        <v>2.2799999999999998</v>
      </c>
      <c r="D114" s="148">
        <v>5.88</v>
      </c>
      <c r="E114" s="148">
        <v>22.86</v>
      </c>
      <c r="F114" s="149">
        <v>122.4</v>
      </c>
      <c r="G114" s="143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4"/>
      <c r="AT114" s="144"/>
      <c r="AU114" s="144"/>
      <c r="AV114" s="144"/>
      <c r="AW114" s="144"/>
      <c r="AX114" s="144"/>
    </row>
    <row r="115" spans="1:50" s="38" customFormat="1" ht="28.5" customHeight="1">
      <c r="A115" s="66" t="s">
        <v>26</v>
      </c>
      <c r="B115" s="64" t="s">
        <v>18</v>
      </c>
      <c r="C115" s="61">
        <v>0.01</v>
      </c>
      <c r="D115" s="61">
        <v>0</v>
      </c>
      <c r="E115" s="61">
        <v>5.98</v>
      </c>
      <c r="F115" s="61">
        <v>39.979999999999997</v>
      </c>
      <c r="G115" s="143"/>
      <c r="H115" s="144"/>
      <c r="I115" s="144"/>
      <c r="J115" s="144"/>
      <c r="K115" s="144"/>
      <c r="L115" s="144"/>
      <c r="M115" s="144"/>
      <c r="N115" s="144"/>
      <c r="O115" s="144"/>
      <c r="P115" s="144"/>
      <c r="Q115" s="144"/>
      <c r="R115" s="144"/>
      <c r="S115" s="144"/>
      <c r="T115" s="144"/>
      <c r="U115" s="144"/>
      <c r="V115" s="144"/>
      <c r="W115" s="144"/>
      <c r="X115" s="144"/>
      <c r="Y115" s="144"/>
      <c r="Z115" s="144"/>
      <c r="AA115" s="144"/>
      <c r="AB115" s="144"/>
      <c r="AC115" s="144"/>
      <c r="AD115" s="144"/>
      <c r="AE115" s="144"/>
      <c r="AF115" s="144"/>
      <c r="AG115" s="144"/>
      <c r="AH115" s="144"/>
      <c r="AI115" s="144"/>
      <c r="AJ115" s="144"/>
      <c r="AK115" s="144"/>
      <c r="AL115" s="144"/>
      <c r="AM115" s="144"/>
      <c r="AN115" s="144"/>
      <c r="AO115" s="144"/>
      <c r="AP115" s="144"/>
      <c r="AQ115" s="144"/>
      <c r="AR115" s="144"/>
      <c r="AS115" s="144"/>
      <c r="AT115" s="144"/>
      <c r="AU115" s="144"/>
      <c r="AV115" s="144"/>
      <c r="AW115" s="144"/>
      <c r="AX115" s="144"/>
    </row>
    <row r="116" spans="1:50" ht="28.5" customHeight="1">
      <c r="A116" s="119" t="s">
        <v>95</v>
      </c>
      <c r="B116" s="120" t="s">
        <v>132</v>
      </c>
      <c r="C116" s="57">
        <v>2.8</v>
      </c>
      <c r="D116" s="68">
        <v>0.55000000000000004</v>
      </c>
      <c r="E116" s="68">
        <v>21.29</v>
      </c>
      <c r="F116" s="61">
        <v>138.12</v>
      </c>
      <c r="G116" s="150"/>
    </row>
    <row r="117" spans="1:50" ht="28.5" customHeight="1">
      <c r="A117" s="151" t="s">
        <v>29</v>
      </c>
      <c r="B117" s="152">
        <v>550</v>
      </c>
      <c r="C117" s="70">
        <f>C116+C115+C114+C111</f>
        <v>17.14</v>
      </c>
      <c r="D117" s="70">
        <f>D116+D115+D114+D111</f>
        <v>18.829999999999998</v>
      </c>
      <c r="E117" s="70">
        <f>E116+E115+E114+E111</f>
        <v>78.180000000000007</v>
      </c>
      <c r="F117" s="70">
        <f>F116+F115+F114+F111</f>
        <v>514.1</v>
      </c>
      <c r="G117" s="72"/>
    </row>
    <row r="118" spans="1:50" ht="28.5" customHeight="1">
      <c r="A118" s="526" t="s">
        <v>30</v>
      </c>
      <c r="B118" s="527"/>
      <c r="C118" s="527"/>
      <c r="D118" s="527"/>
      <c r="E118" s="527"/>
      <c r="F118" s="527"/>
      <c r="G118" s="72"/>
    </row>
    <row r="119" spans="1:50" ht="28.5" customHeight="1">
      <c r="A119" s="86" t="s">
        <v>55</v>
      </c>
      <c r="B119" s="87">
        <f>меню!D271</f>
        <v>60</v>
      </c>
      <c r="C119" s="58">
        <v>1.17</v>
      </c>
      <c r="D119" s="58">
        <v>0.17</v>
      </c>
      <c r="E119" s="58">
        <v>4.5</v>
      </c>
      <c r="F119" s="58">
        <v>23.83</v>
      </c>
      <c r="G119" s="72"/>
    </row>
    <row r="120" spans="1:50" ht="28.5" customHeight="1">
      <c r="A120" s="153" t="str">
        <f>меню!A273</f>
        <v>Суп гороховый  с  мясом и зеленью (без картофеля)</v>
      </c>
      <c r="B120" s="154">
        <f>меню!D273</f>
        <v>220</v>
      </c>
      <c r="C120" s="23">
        <v>8</v>
      </c>
      <c r="D120" s="23">
        <v>9.9700000000000006</v>
      </c>
      <c r="E120" s="23">
        <v>30.17</v>
      </c>
      <c r="F120" s="155">
        <v>228.54</v>
      </c>
      <c r="G120" s="72"/>
    </row>
    <row r="121" spans="1:50" ht="28.5" customHeight="1">
      <c r="A121" s="156" t="s">
        <v>137</v>
      </c>
      <c r="B121" s="157">
        <f>меню!D285</f>
        <v>100</v>
      </c>
      <c r="C121" s="158">
        <v>10.36</v>
      </c>
      <c r="D121" s="158">
        <v>14.61</v>
      </c>
      <c r="E121" s="158">
        <v>23.67</v>
      </c>
      <c r="F121" s="159">
        <v>202.59</v>
      </c>
      <c r="G121" s="72"/>
    </row>
    <row r="122" spans="1:50" ht="28.5" customHeight="1">
      <c r="A122" s="91" t="s">
        <v>69</v>
      </c>
      <c r="B122" s="92">
        <f>меню!D297</f>
        <v>150</v>
      </c>
      <c r="C122" s="57">
        <v>4.8</v>
      </c>
      <c r="D122" s="57">
        <v>6.75</v>
      </c>
      <c r="E122" s="57">
        <v>24.62</v>
      </c>
      <c r="F122" s="58">
        <v>200.46</v>
      </c>
      <c r="G122" s="72"/>
    </row>
    <row r="123" spans="1:50" ht="28.5" customHeight="1">
      <c r="A123" s="160" t="s">
        <v>139</v>
      </c>
      <c r="B123" s="161">
        <v>200</v>
      </c>
      <c r="C123" s="101">
        <v>0.08</v>
      </c>
      <c r="D123" s="101">
        <v>0.08</v>
      </c>
      <c r="E123" s="101">
        <v>6.94</v>
      </c>
      <c r="F123" s="162">
        <v>30.3</v>
      </c>
      <c r="G123" s="72"/>
    </row>
    <row r="124" spans="1:50" ht="28.5" customHeight="1">
      <c r="A124" s="119" t="s">
        <v>95</v>
      </c>
      <c r="B124" s="120" t="s">
        <v>132</v>
      </c>
      <c r="C124" s="57">
        <v>2.8</v>
      </c>
      <c r="D124" s="68">
        <v>0.55000000000000004</v>
      </c>
      <c r="E124" s="68">
        <v>21.29</v>
      </c>
      <c r="F124" s="61">
        <v>138.12</v>
      </c>
      <c r="G124" s="72"/>
    </row>
    <row r="125" spans="1:50" ht="28.5" customHeight="1">
      <c r="A125" s="70" t="s">
        <v>29</v>
      </c>
      <c r="B125" s="71"/>
      <c r="C125" s="70">
        <f>SUM(C119:C124)</f>
        <v>27.21</v>
      </c>
      <c r="D125" s="70">
        <f>SUM(D119:D124)</f>
        <v>32.130000000000003</v>
      </c>
      <c r="E125" s="70">
        <f>SUM(E119:E124)</f>
        <v>111.19</v>
      </c>
      <c r="F125" s="70">
        <f>SUM(F119:F124)</f>
        <v>823.84</v>
      </c>
      <c r="G125" s="72"/>
    </row>
    <row r="126" spans="1:50" ht="28.5" customHeight="1">
      <c r="A126" s="82" t="s">
        <v>53</v>
      </c>
      <c r="B126" s="83">
        <f>B125+B117</f>
        <v>550</v>
      </c>
      <c r="C126" s="84">
        <f>C125+C117</f>
        <v>44.35</v>
      </c>
      <c r="D126" s="84">
        <f>D125+D117</f>
        <v>50.96</v>
      </c>
      <c r="E126" s="84">
        <f>E125+E117</f>
        <v>189.37</v>
      </c>
      <c r="F126" s="84">
        <f>F125+F117</f>
        <v>1337.94</v>
      </c>
      <c r="G126" s="72"/>
    </row>
    <row r="127" spans="1:50" ht="28.5" customHeight="1">
      <c r="A127" s="639" t="s">
        <v>284</v>
      </c>
      <c r="B127" s="639"/>
      <c r="C127" s="639"/>
      <c r="D127" s="639"/>
      <c r="E127" s="639"/>
      <c r="F127" s="639"/>
      <c r="G127" s="72"/>
    </row>
    <row r="128" spans="1:50" s="37" customFormat="1" ht="28.5" customHeight="1">
      <c r="A128" s="620" t="s">
        <v>141</v>
      </c>
      <c r="B128" s="620"/>
      <c r="C128" s="620"/>
      <c r="D128" s="620"/>
      <c r="E128" s="620"/>
      <c r="F128" s="620"/>
      <c r="G128" s="50"/>
    </row>
    <row r="129" spans="1:7" ht="28.5" customHeight="1">
      <c r="A129" s="513" t="s">
        <v>3</v>
      </c>
      <c r="B129" s="513" t="s">
        <v>6</v>
      </c>
      <c r="C129" s="513"/>
      <c r="D129" s="513"/>
      <c r="E129" s="513"/>
      <c r="F129" s="513"/>
      <c r="G129" s="52"/>
    </row>
    <row r="130" spans="1:7" ht="28.5" customHeight="1">
      <c r="A130" s="513"/>
      <c r="B130" s="615" t="s">
        <v>7</v>
      </c>
      <c r="C130" s="513" t="s">
        <v>8</v>
      </c>
      <c r="D130" s="513" t="s">
        <v>9</v>
      </c>
      <c r="E130" s="513" t="s">
        <v>10</v>
      </c>
      <c r="F130" s="616" t="s">
        <v>11</v>
      </c>
      <c r="G130" s="52"/>
    </row>
    <row r="131" spans="1:7" ht="28.5" customHeight="1">
      <c r="A131" s="513"/>
      <c r="B131" s="615"/>
      <c r="C131" s="513"/>
      <c r="D131" s="513"/>
      <c r="E131" s="513"/>
      <c r="F131" s="616"/>
      <c r="G131" s="52"/>
    </row>
    <row r="132" spans="1:7" ht="28.5" customHeight="1">
      <c r="A132" s="621" t="s">
        <v>12</v>
      </c>
      <c r="B132" s="621"/>
      <c r="C132" s="621"/>
      <c r="D132" s="621"/>
      <c r="E132" s="621"/>
      <c r="F132" s="621"/>
      <c r="G132" s="52"/>
    </row>
    <row r="133" spans="1:7" ht="28.5" customHeight="1">
      <c r="A133" s="66" t="s">
        <v>71</v>
      </c>
      <c r="B133" s="163">
        <f>меню!D313</f>
        <v>60</v>
      </c>
      <c r="C133" s="58">
        <v>1.4166666666666701</v>
      </c>
      <c r="D133" s="58">
        <v>0.116666666666667</v>
      </c>
      <c r="E133" s="58">
        <v>24.183333333333302</v>
      </c>
      <c r="F133" s="58">
        <v>38.15</v>
      </c>
      <c r="G133" s="52"/>
    </row>
    <row r="134" spans="1:7" ht="28.5" customHeight="1">
      <c r="A134" s="164" t="s">
        <v>142</v>
      </c>
      <c r="B134" s="165">
        <f>меню!D315</f>
        <v>90</v>
      </c>
      <c r="C134" s="51">
        <v>11.53</v>
      </c>
      <c r="D134" s="51">
        <v>11.2888888888889</v>
      </c>
      <c r="E134" s="51">
        <v>11.02</v>
      </c>
      <c r="F134" s="54">
        <v>160.25555555555599</v>
      </c>
      <c r="G134" s="52"/>
    </row>
    <row r="135" spans="1:7" ht="28.5" customHeight="1">
      <c r="A135" s="91" t="s">
        <v>69</v>
      </c>
      <c r="B135" s="92">
        <f>меню!D324</f>
        <v>150</v>
      </c>
      <c r="C135" s="57">
        <v>4.8</v>
      </c>
      <c r="D135" s="57">
        <v>6.75</v>
      </c>
      <c r="E135" s="57">
        <v>24.62</v>
      </c>
      <c r="F135" s="58">
        <v>200.46</v>
      </c>
      <c r="G135" s="52"/>
    </row>
    <row r="136" spans="1:7" ht="28.5" customHeight="1">
      <c r="A136" s="164" t="s">
        <v>144</v>
      </c>
      <c r="B136" s="166">
        <v>200</v>
      </c>
      <c r="C136" s="61">
        <v>0.01</v>
      </c>
      <c r="D136" s="61">
        <v>0</v>
      </c>
      <c r="E136" s="61">
        <v>4.4800000000000004</v>
      </c>
      <c r="F136" s="61">
        <v>20.98</v>
      </c>
      <c r="G136" s="52"/>
    </row>
    <row r="137" spans="1:7" ht="28.5" customHeight="1">
      <c r="A137" s="119" t="s">
        <v>95</v>
      </c>
      <c r="B137" s="120" t="s">
        <v>132</v>
      </c>
      <c r="C137" s="57">
        <v>2.8</v>
      </c>
      <c r="D137" s="68">
        <v>0.55000000000000004</v>
      </c>
      <c r="E137" s="68">
        <v>21.29</v>
      </c>
      <c r="F137" s="61">
        <v>138.12</v>
      </c>
      <c r="G137" s="116"/>
    </row>
    <row r="138" spans="1:7" ht="28.5" customHeight="1">
      <c r="A138" s="167" t="s">
        <v>29</v>
      </c>
      <c r="B138" s="152">
        <f>B137+B136+B135+B134+B133</f>
        <v>550</v>
      </c>
      <c r="C138" s="70">
        <f>C137+C136+C135+C134+C133</f>
        <v>20.5566666666667</v>
      </c>
      <c r="D138" s="70">
        <f>D137+D136+D135+D134+D133</f>
        <v>18.705555555555598</v>
      </c>
      <c r="E138" s="70">
        <f>E137+E136+E135+E133+E134</f>
        <v>85.593333333333305</v>
      </c>
      <c r="F138" s="70">
        <f>F137+F136+F135+F134+F133</f>
        <v>557.96555555555597</v>
      </c>
      <c r="G138" s="168"/>
    </row>
    <row r="139" spans="1:7" ht="28.5" customHeight="1">
      <c r="A139" s="526" t="s">
        <v>30</v>
      </c>
      <c r="B139" s="527"/>
      <c r="C139" s="527"/>
      <c r="D139" s="527"/>
      <c r="E139" s="527"/>
      <c r="F139" s="527"/>
      <c r="G139" s="168"/>
    </row>
    <row r="140" spans="1:7" ht="28.5" customHeight="1">
      <c r="A140" s="169" t="str">
        <f>меню!A337</f>
        <v>Щи из свежей капусты с птицей, сметаной и зеленью (без картофеля)</v>
      </c>
      <c r="B140" s="170">
        <f>меню!D337</f>
        <v>200</v>
      </c>
      <c r="C140" s="23">
        <v>7.4</v>
      </c>
      <c r="D140" s="23">
        <v>12.47</v>
      </c>
      <c r="E140" s="23">
        <v>18.82</v>
      </c>
      <c r="F140" s="23">
        <v>218.63</v>
      </c>
      <c r="G140" s="168"/>
    </row>
    <row r="141" spans="1:7" ht="28.5" customHeight="1">
      <c r="A141" s="171" t="str">
        <f>меню!A352</f>
        <v xml:space="preserve">Плов перловый с мясом </v>
      </c>
      <c r="B141" s="480" t="str">
        <f>меню!D352</f>
        <v>250</v>
      </c>
      <c r="C141" s="23">
        <v>14.01</v>
      </c>
      <c r="D141" s="23">
        <v>19.850000000000001</v>
      </c>
      <c r="E141" s="23">
        <v>28.77</v>
      </c>
      <c r="F141" s="23">
        <v>354.8</v>
      </c>
      <c r="G141" s="168"/>
    </row>
    <row r="142" spans="1:7" ht="28.5" customHeight="1">
      <c r="A142" s="66" t="s">
        <v>26</v>
      </c>
      <c r="B142" s="64" t="s">
        <v>18</v>
      </c>
      <c r="C142" s="61">
        <v>0.01</v>
      </c>
      <c r="D142" s="61">
        <v>0</v>
      </c>
      <c r="E142" s="61">
        <v>5.98</v>
      </c>
      <c r="F142" s="61">
        <v>39.979999999999997</v>
      </c>
      <c r="G142" s="168"/>
    </row>
    <row r="143" spans="1:7" ht="28.5" customHeight="1">
      <c r="A143" s="102"/>
      <c r="B143" s="90"/>
      <c r="C143" s="150"/>
      <c r="D143" s="68"/>
      <c r="E143" s="150"/>
      <c r="F143" s="68"/>
      <c r="G143" s="168"/>
    </row>
    <row r="144" spans="1:7" ht="28.5" customHeight="1">
      <c r="A144" s="119" t="s">
        <v>95</v>
      </c>
      <c r="B144" s="120" t="s">
        <v>96</v>
      </c>
      <c r="C144" s="57">
        <v>2.2400000000000002</v>
      </c>
      <c r="D144" s="68">
        <v>0.44</v>
      </c>
      <c r="E144" s="68">
        <v>23.16</v>
      </c>
      <c r="F144" s="61">
        <v>55.25</v>
      </c>
      <c r="G144" s="168"/>
    </row>
    <row r="145" spans="1:50" ht="28.5" customHeight="1">
      <c r="A145" s="70" t="s">
        <v>29</v>
      </c>
      <c r="B145" s="71">
        <f>B144+B143+B142+B141+B140</f>
        <v>690</v>
      </c>
      <c r="C145" s="70">
        <f>C144+C143+C142+C141+C140</f>
        <v>23.66</v>
      </c>
      <c r="D145" s="70">
        <f>D144+D143+D142+D141+D140</f>
        <v>32.76</v>
      </c>
      <c r="E145" s="70">
        <f>E144+E143+E142+E141+E140</f>
        <v>76.73</v>
      </c>
      <c r="F145" s="70">
        <f>F144+F143+F142+F140+F141</f>
        <v>668.66</v>
      </c>
      <c r="G145" s="168"/>
    </row>
    <row r="146" spans="1:50" ht="28.5" customHeight="1">
      <c r="A146" s="82" t="s">
        <v>53</v>
      </c>
      <c r="B146" s="83">
        <f>B145+B138</f>
        <v>1240</v>
      </c>
      <c r="C146" s="84">
        <f>C145+C138</f>
        <v>44.216666666666697</v>
      </c>
      <c r="D146" s="84">
        <f>D145+D138</f>
        <v>51.465555555555603</v>
      </c>
      <c r="E146" s="84">
        <f>E145+E138</f>
        <v>162.32333333333301</v>
      </c>
      <c r="F146" s="84">
        <f>F145+F138</f>
        <v>1226.6255555555599</v>
      </c>
      <c r="G146" s="168"/>
    </row>
    <row r="147" spans="1:50" ht="25.5" customHeight="1">
      <c r="A147" s="104"/>
      <c r="B147" s="105"/>
      <c r="C147" s="106"/>
      <c r="D147" s="106"/>
      <c r="E147" s="106"/>
      <c r="F147" s="106"/>
      <c r="G147" s="168"/>
    </row>
    <row r="148" spans="1:50" ht="25.5" customHeight="1">
      <c r="A148" s="104"/>
      <c r="B148" s="105"/>
      <c r="C148" s="106"/>
      <c r="D148" s="106"/>
      <c r="E148" s="106"/>
      <c r="F148" s="106"/>
      <c r="G148" s="168"/>
    </row>
    <row r="149" spans="1:50" ht="25.5" customHeight="1">
      <c r="A149" s="104"/>
      <c r="B149" s="105"/>
      <c r="C149" s="106"/>
      <c r="D149" s="47" t="s">
        <v>252</v>
      </c>
      <c r="E149" s="48"/>
      <c r="F149" s="48"/>
      <c r="G149" s="168"/>
    </row>
    <row r="150" spans="1:50" ht="25.5" customHeight="1">
      <c r="A150" s="104"/>
      <c r="B150" s="105"/>
      <c r="C150" s="106"/>
      <c r="D150" s="47" t="s">
        <v>253</v>
      </c>
      <c r="E150" s="49"/>
      <c r="F150" s="49"/>
      <c r="G150" s="168"/>
    </row>
    <row r="151" spans="1:50" ht="25.5" customHeight="1">
      <c r="A151" s="636" t="s">
        <v>254</v>
      </c>
      <c r="B151" s="636"/>
      <c r="C151" s="636"/>
      <c r="D151" s="636"/>
      <c r="E151" s="636"/>
      <c r="F151" s="636"/>
      <c r="G151" s="168"/>
    </row>
    <row r="152" spans="1:50" ht="25.5" customHeight="1">
      <c r="A152" s="637" t="s">
        <v>255</v>
      </c>
      <c r="B152" s="638"/>
      <c r="C152" s="638"/>
      <c r="D152" s="638"/>
      <c r="E152" s="638"/>
      <c r="F152" s="638"/>
      <c r="G152" s="168"/>
    </row>
    <row r="153" spans="1:50" ht="25.5" customHeight="1">
      <c r="A153" s="637" t="s">
        <v>285</v>
      </c>
      <c r="B153" s="638"/>
      <c r="C153" s="638"/>
      <c r="D153" s="638"/>
      <c r="E153" s="638"/>
      <c r="F153" s="638"/>
      <c r="G153" s="168"/>
    </row>
    <row r="154" spans="1:50" ht="25.5" customHeight="1">
      <c r="A154" s="639" t="s">
        <v>284</v>
      </c>
      <c r="B154" s="639"/>
      <c r="C154" s="639"/>
      <c r="D154" s="639"/>
      <c r="E154" s="639"/>
      <c r="F154" s="639"/>
      <c r="G154" s="168"/>
    </row>
    <row r="155" spans="1:50" ht="28.5" customHeight="1">
      <c r="A155" s="534" t="s">
        <v>150</v>
      </c>
      <c r="B155" s="535"/>
      <c r="C155" s="535"/>
      <c r="D155" s="535"/>
      <c r="E155" s="535"/>
      <c r="F155" s="535"/>
      <c r="G155" s="50"/>
    </row>
    <row r="156" spans="1:50" s="38" customFormat="1" ht="28.5" customHeight="1">
      <c r="A156" s="514" t="s">
        <v>3</v>
      </c>
      <c r="B156" s="513" t="s">
        <v>6</v>
      </c>
      <c r="C156" s="513"/>
      <c r="D156" s="513"/>
      <c r="E156" s="513"/>
      <c r="F156" s="513"/>
      <c r="G156" s="52"/>
      <c r="H156" s="144"/>
      <c r="I156" s="144"/>
      <c r="J156" s="144"/>
      <c r="K156" s="144"/>
      <c r="L156" s="144"/>
      <c r="M156" s="144"/>
      <c r="N156" s="144"/>
      <c r="O156" s="144"/>
      <c r="P156" s="144"/>
      <c r="Q156" s="144"/>
      <c r="R156" s="144"/>
      <c r="S156" s="144"/>
      <c r="T156" s="144"/>
      <c r="U156" s="144"/>
      <c r="V156" s="144"/>
      <c r="W156" s="144"/>
      <c r="X156" s="144"/>
      <c r="Y156" s="144"/>
      <c r="Z156" s="144"/>
      <c r="AA156" s="144"/>
      <c r="AB156" s="144"/>
      <c r="AC156" s="144"/>
      <c r="AD156" s="144"/>
      <c r="AE156" s="144"/>
      <c r="AF156" s="144"/>
      <c r="AG156" s="144"/>
      <c r="AH156" s="144"/>
      <c r="AI156" s="144"/>
      <c r="AJ156" s="144"/>
      <c r="AK156" s="144"/>
      <c r="AL156" s="144"/>
      <c r="AM156" s="144"/>
      <c r="AN156" s="144"/>
      <c r="AO156" s="144"/>
      <c r="AP156" s="144"/>
      <c r="AQ156" s="144"/>
      <c r="AR156" s="144"/>
      <c r="AS156" s="144"/>
      <c r="AT156" s="144"/>
      <c r="AU156" s="144"/>
      <c r="AV156" s="144"/>
      <c r="AW156" s="144"/>
      <c r="AX156" s="144"/>
    </row>
    <row r="157" spans="1:50" s="38" customFormat="1" ht="18" customHeight="1">
      <c r="A157" s="515"/>
      <c r="B157" s="51"/>
      <c r="C157" s="51"/>
      <c r="D157" s="51"/>
      <c r="E157" s="51"/>
      <c r="F157" s="51"/>
      <c r="G157" s="52"/>
      <c r="H157" s="144"/>
      <c r="I157" s="144"/>
      <c r="J157" s="144"/>
      <c r="K157" s="144"/>
      <c r="L157" s="144"/>
      <c r="M157" s="144"/>
      <c r="N157" s="144"/>
      <c r="O157" s="144"/>
      <c r="P157" s="144"/>
      <c r="Q157" s="144"/>
      <c r="R157" s="144"/>
      <c r="S157" s="144"/>
      <c r="T157" s="144"/>
      <c r="U157" s="144"/>
      <c r="V157" s="144"/>
      <c r="W157" s="144"/>
      <c r="X157" s="144"/>
      <c r="Y157" s="144"/>
      <c r="Z157" s="144"/>
      <c r="AA157" s="144"/>
      <c r="AB157" s="144"/>
      <c r="AC157" s="144"/>
      <c r="AD157" s="144"/>
      <c r="AE157" s="144"/>
      <c r="AF157" s="144"/>
      <c r="AG157" s="144"/>
      <c r="AH157" s="144"/>
      <c r="AI157" s="144"/>
      <c r="AJ157" s="144"/>
      <c r="AK157" s="144"/>
      <c r="AL157" s="144"/>
      <c r="AM157" s="144"/>
      <c r="AN157" s="144"/>
      <c r="AO157" s="144"/>
      <c r="AP157" s="144"/>
      <c r="AQ157" s="144"/>
      <c r="AR157" s="144"/>
      <c r="AS157" s="144"/>
      <c r="AT157" s="144"/>
      <c r="AU157" s="144"/>
      <c r="AV157" s="144"/>
      <c r="AW157" s="144"/>
      <c r="AX157" s="144"/>
    </row>
    <row r="158" spans="1:50" ht="28.5" customHeight="1">
      <c r="A158" s="515"/>
      <c r="B158" s="615" t="s">
        <v>7</v>
      </c>
      <c r="C158" s="513" t="s">
        <v>8</v>
      </c>
      <c r="D158" s="513" t="s">
        <v>9</v>
      </c>
      <c r="E158" s="513" t="s">
        <v>10</v>
      </c>
      <c r="F158" s="616" t="s">
        <v>11</v>
      </c>
      <c r="G158" s="52"/>
    </row>
    <row r="159" spans="1:50" ht="14.25" customHeight="1">
      <c r="A159" s="516"/>
      <c r="B159" s="615"/>
      <c r="C159" s="513"/>
      <c r="D159" s="513"/>
      <c r="E159" s="513"/>
      <c r="F159" s="616"/>
      <c r="G159" s="52"/>
    </row>
    <row r="160" spans="1:50" ht="28.5" customHeight="1">
      <c r="A160" s="526" t="s">
        <v>12</v>
      </c>
      <c r="B160" s="527"/>
      <c r="C160" s="527"/>
      <c r="D160" s="527"/>
      <c r="E160" s="527"/>
      <c r="F160" s="527"/>
      <c r="G160" s="52"/>
    </row>
    <row r="161" spans="1:7" ht="28.5" customHeight="1">
      <c r="A161" s="172" t="str">
        <f>меню!A376</f>
        <v>Капуста тушеная с птицей</v>
      </c>
      <c r="B161" s="170">
        <f>меню!D376</f>
        <v>200</v>
      </c>
      <c r="C161" s="68">
        <v>12.3565217391304</v>
      </c>
      <c r="D161" s="68">
        <v>12.173913043478301</v>
      </c>
      <c r="E161" s="68">
        <v>17.6086956521739</v>
      </c>
      <c r="F161" s="68">
        <v>186.4</v>
      </c>
      <c r="G161" s="173"/>
    </row>
    <row r="162" spans="1:7" ht="28.5" customHeight="1">
      <c r="A162" s="174" t="s">
        <v>151</v>
      </c>
      <c r="B162" s="137">
        <v>200</v>
      </c>
      <c r="C162" s="23">
        <v>0.27</v>
      </c>
      <c r="D162" s="23">
        <v>0.05</v>
      </c>
      <c r="E162" s="23">
        <v>8.4600000000000009</v>
      </c>
      <c r="F162" s="23">
        <v>36.46</v>
      </c>
      <c r="G162" s="173"/>
    </row>
    <row r="163" spans="1:7" ht="28.5" customHeight="1">
      <c r="A163" s="175" t="s">
        <v>110</v>
      </c>
      <c r="B163" s="176" t="s">
        <v>111</v>
      </c>
      <c r="C163" s="58">
        <v>5.92</v>
      </c>
      <c r="D163" s="58">
        <v>7.42</v>
      </c>
      <c r="E163" s="58">
        <v>11.69</v>
      </c>
      <c r="F163" s="58">
        <v>117.84</v>
      </c>
      <c r="G163" s="173"/>
    </row>
    <row r="164" spans="1:7" ht="28.5" customHeight="1">
      <c r="A164" s="102" t="s">
        <v>95</v>
      </c>
      <c r="B164" s="120" t="s">
        <v>153</v>
      </c>
      <c r="C164" s="57">
        <v>1.1200000000000001</v>
      </c>
      <c r="D164" s="68">
        <v>0.22</v>
      </c>
      <c r="E164" s="68">
        <v>11.58</v>
      </c>
      <c r="F164" s="61">
        <v>55.25</v>
      </c>
      <c r="G164" s="116"/>
    </row>
    <row r="165" spans="1:7" ht="28.5" customHeight="1">
      <c r="A165" s="167" t="s">
        <v>154</v>
      </c>
      <c r="B165" s="152"/>
      <c r="C165" s="70">
        <f>SUM(C161:C164)</f>
        <v>19.666521739130399</v>
      </c>
      <c r="D165" s="70">
        <f>SUM(D161:D164)</f>
        <v>19.863913043478298</v>
      </c>
      <c r="E165" s="70">
        <f>SUM(E161:E164)</f>
        <v>49.338695652173897</v>
      </c>
      <c r="F165" s="70">
        <f>SUM(F161:F164)</f>
        <v>395.95</v>
      </c>
      <c r="G165" s="177"/>
    </row>
    <row r="166" spans="1:7" ht="28.5" customHeight="1">
      <c r="A166" s="526" t="s">
        <v>30</v>
      </c>
      <c r="B166" s="527"/>
      <c r="C166" s="527"/>
      <c r="D166" s="527"/>
      <c r="E166" s="527"/>
      <c r="F166" s="527"/>
      <c r="G166" s="177"/>
    </row>
    <row r="167" spans="1:7" ht="28.5" customHeight="1">
      <c r="A167" s="160" t="str">
        <f>меню!A399</f>
        <v>Свекольник с птицей  и сметаной  (без картофеля)</v>
      </c>
      <c r="B167" s="178">
        <f>меню!D399</f>
        <v>250</v>
      </c>
      <c r="C167" s="23">
        <v>5.32</v>
      </c>
      <c r="D167" s="23">
        <v>8.69</v>
      </c>
      <c r="E167" s="158">
        <v>13.12</v>
      </c>
      <c r="F167" s="23">
        <v>193.29</v>
      </c>
      <c r="G167" s="177"/>
    </row>
    <row r="168" spans="1:7" ht="28.5" customHeight="1">
      <c r="A168" s="89" t="s">
        <v>67</v>
      </c>
      <c r="B168" s="90">
        <f>меню!D413</f>
        <v>90</v>
      </c>
      <c r="C168" s="51">
        <v>8.1333333333333293</v>
      </c>
      <c r="D168" s="51">
        <v>8.8000000000000007</v>
      </c>
      <c r="E168" s="51">
        <v>18.02</v>
      </c>
      <c r="F168" s="54">
        <v>166.777777777778</v>
      </c>
      <c r="G168" s="177"/>
    </row>
    <row r="169" spans="1:7" ht="28.5" customHeight="1">
      <c r="A169" s="179" t="str">
        <f>меню!A416</f>
        <v xml:space="preserve">Гречка рассыпчатая </v>
      </c>
      <c r="B169" s="92">
        <f>меню!D416</f>
        <v>150</v>
      </c>
      <c r="C169" s="57">
        <v>4.8</v>
      </c>
      <c r="D169" s="57">
        <v>6.75</v>
      </c>
      <c r="E169" s="57">
        <v>24.62</v>
      </c>
      <c r="F169" s="58">
        <v>200.46</v>
      </c>
      <c r="G169" s="177"/>
    </row>
    <row r="170" spans="1:7" ht="28.5" customHeight="1">
      <c r="A170" s="74" t="s">
        <v>26</v>
      </c>
      <c r="B170" s="64" t="s">
        <v>18</v>
      </c>
      <c r="C170" s="61">
        <v>0.01</v>
      </c>
      <c r="D170" s="61">
        <v>0</v>
      </c>
      <c r="E170" s="61">
        <v>5.98</v>
      </c>
      <c r="F170" s="61">
        <v>39.979999999999997</v>
      </c>
      <c r="G170" s="177"/>
    </row>
    <row r="171" spans="1:7" ht="28.5" customHeight="1">
      <c r="A171" s="102"/>
      <c r="B171" s="103"/>
      <c r="C171" s="57"/>
      <c r="D171" s="57"/>
      <c r="E171" s="57"/>
      <c r="F171" s="180"/>
      <c r="G171" s="177"/>
    </row>
    <row r="172" spans="1:7" ht="28.5" customHeight="1">
      <c r="A172" s="119" t="s">
        <v>95</v>
      </c>
      <c r="B172" s="120" t="s">
        <v>96</v>
      </c>
      <c r="C172" s="57">
        <v>2.2400000000000002</v>
      </c>
      <c r="D172" s="68">
        <v>0.44</v>
      </c>
      <c r="E172" s="68">
        <v>23.16</v>
      </c>
      <c r="F172" s="61">
        <v>55.25</v>
      </c>
      <c r="G172" s="177"/>
    </row>
    <row r="173" spans="1:7" ht="28.5" customHeight="1">
      <c r="A173" s="70" t="s">
        <v>29</v>
      </c>
      <c r="B173" s="71">
        <f>B172+B171+B170+B168+B167</f>
        <v>580</v>
      </c>
      <c r="C173" s="70">
        <f>C172+C171+C170+C168+C167+C183</f>
        <v>21.003333333333298</v>
      </c>
      <c r="D173" s="70">
        <f>D172+D171+D170+D168+D167+D183</f>
        <v>24.94</v>
      </c>
      <c r="E173" s="70">
        <f>E172+E171+E170+E168+E167+E183</f>
        <v>81.540000000000006</v>
      </c>
      <c r="F173" s="70">
        <f>F172+F171+F170+F168+F167+F183</f>
        <v>475.50777777777802</v>
      </c>
      <c r="G173" s="177"/>
    </row>
    <row r="174" spans="1:7" ht="28.5" customHeight="1">
      <c r="A174" s="82" t="s">
        <v>53</v>
      </c>
      <c r="B174" s="83">
        <f>B173+B165</f>
        <v>580</v>
      </c>
      <c r="C174" s="84">
        <f>C173+C165</f>
        <v>40.669855072463797</v>
      </c>
      <c r="D174" s="84">
        <f>D173+D165</f>
        <v>44.803913043478303</v>
      </c>
      <c r="E174" s="84">
        <f>E173+E165</f>
        <v>130.878695652174</v>
      </c>
      <c r="F174" s="84">
        <f>F173+F165</f>
        <v>871.45777777777801</v>
      </c>
      <c r="G174" s="177"/>
    </row>
    <row r="175" spans="1:7" ht="28.5" customHeight="1">
      <c r="A175" s="639" t="s">
        <v>284</v>
      </c>
      <c r="B175" s="639"/>
      <c r="C175" s="639"/>
      <c r="D175" s="639"/>
      <c r="E175" s="639"/>
      <c r="F175" s="639"/>
      <c r="G175" s="177"/>
    </row>
    <row r="176" spans="1:7" ht="28.5" customHeight="1">
      <c r="A176" s="534" t="s">
        <v>158</v>
      </c>
      <c r="B176" s="535"/>
      <c r="C176" s="535"/>
      <c r="D176" s="535"/>
      <c r="E176" s="535"/>
      <c r="F176" s="535"/>
      <c r="G176" s="50"/>
    </row>
    <row r="177" spans="1:50" ht="28.5" customHeight="1">
      <c r="A177" s="514" t="s">
        <v>3</v>
      </c>
      <c r="B177" s="604" t="s">
        <v>6</v>
      </c>
      <c r="C177" s="605"/>
      <c r="D177" s="605"/>
      <c r="E177" s="605"/>
      <c r="F177" s="606"/>
      <c r="G177" s="52"/>
    </row>
    <row r="178" spans="1:50" s="38" customFormat="1" ht="28.5" customHeight="1">
      <c r="A178" s="515"/>
      <c r="B178" s="610" t="s">
        <v>7</v>
      </c>
      <c r="C178" s="514" t="s">
        <v>8</v>
      </c>
      <c r="D178" s="514" t="s">
        <v>9</v>
      </c>
      <c r="E178" s="514" t="s">
        <v>10</v>
      </c>
      <c r="F178" s="612" t="s">
        <v>11</v>
      </c>
      <c r="G178" s="52"/>
      <c r="H178" s="144"/>
      <c r="I178" s="144"/>
      <c r="J178" s="144"/>
      <c r="K178" s="144"/>
      <c r="L178" s="144"/>
      <c r="M178" s="144"/>
      <c r="N178" s="144"/>
      <c r="O178" s="144"/>
      <c r="P178" s="144"/>
      <c r="Q178" s="144"/>
      <c r="R178" s="144"/>
      <c r="S178" s="144"/>
      <c r="T178" s="144"/>
      <c r="U178" s="144"/>
      <c r="V178" s="144"/>
      <c r="W178" s="144"/>
      <c r="X178" s="144"/>
      <c r="Y178" s="144"/>
      <c r="Z178" s="144"/>
      <c r="AA178" s="144"/>
      <c r="AB178" s="144"/>
      <c r="AC178" s="144"/>
      <c r="AD178" s="144"/>
      <c r="AE178" s="144"/>
      <c r="AF178" s="144"/>
      <c r="AG178" s="144"/>
      <c r="AH178" s="144"/>
      <c r="AI178" s="144"/>
      <c r="AJ178" s="144"/>
      <c r="AK178" s="144"/>
      <c r="AL178" s="144"/>
      <c r="AM178" s="144"/>
      <c r="AN178" s="144"/>
      <c r="AO178" s="144"/>
      <c r="AP178" s="144"/>
      <c r="AQ178" s="144"/>
      <c r="AR178" s="144"/>
      <c r="AS178" s="144"/>
      <c r="AT178" s="144"/>
      <c r="AU178" s="144"/>
      <c r="AV178" s="144"/>
      <c r="AW178" s="144"/>
      <c r="AX178" s="144"/>
    </row>
    <row r="179" spans="1:50" ht="28.5" customHeight="1">
      <c r="A179" s="516"/>
      <c r="B179" s="611"/>
      <c r="C179" s="516"/>
      <c r="D179" s="516"/>
      <c r="E179" s="516"/>
      <c r="F179" s="613"/>
      <c r="G179" s="52"/>
    </row>
    <row r="180" spans="1:50" ht="28.5" customHeight="1">
      <c r="A180" s="526" t="s">
        <v>12</v>
      </c>
      <c r="B180" s="527"/>
      <c r="C180" s="527"/>
      <c r="D180" s="527"/>
      <c r="E180" s="527"/>
      <c r="F180" s="527"/>
      <c r="G180" s="52"/>
    </row>
    <row r="181" spans="1:50" ht="28.5" customHeight="1">
      <c r="A181" s="66" t="s">
        <v>55</v>
      </c>
      <c r="B181" s="181">
        <f>меню!D433</f>
        <v>60</v>
      </c>
      <c r="C181" s="58">
        <v>1.17</v>
      </c>
      <c r="D181" s="58">
        <v>0.17</v>
      </c>
      <c r="E181" s="58">
        <v>4.5</v>
      </c>
      <c r="F181" s="58">
        <v>23.83</v>
      </c>
      <c r="G181" s="182"/>
    </row>
    <row r="182" spans="1:50" ht="28.5" customHeight="1">
      <c r="A182" s="117" t="str">
        <f>меню!A435</f>
        <v>грудка куриная запеченная по-домашнему</v>
      </c>
      <c r="B182" s="183">
        <f>меню!D435</f>
        <v>90</v>
      </c>
      <c r="C182" s="57">
        <v>9.5500000000000007</v>
      </c>
      <c r="D182" s="57">
        <v>12.054</v>
      </c>
      <c r="E182" s="57">
        <v>15.28</v>
      </c>
      <c r="F182" s="57">
        <v>171.44</v>
      </c>
      <c r="G182" s="184" t="s">
        <v>159</v>
      </c>
      <c r="H182" s="185"/>
    </row>
    <row r="183" spans="1:50" ht="28.5" customHeight="1">
      <c r="A183" s="91" t="s">
        <v>161</v>
      </c>
      <c r="B183" s="92">
        <f>меню!D442</f>
        <v>150</v>
      </c>
      <c r="C183" s="57">
        <v>5.3</v>
      </c>
      <c r="D183" s="57">
        <v>7.01</v>
      </c>
      <c r="E183" s="57">
        <v>21.26</v>
      </c>
      <c r="F183" s="58">
        <v>20.21</v>
      </c>
      <c r="G183" s="186"/>
    </row>
    <row r="184" spans="1:50" ht="28.5" customHeight="1">
      <c r="A184" s="74" t="s">
        <v>26</v>
      </c>
      <c r="B184" s="64" t="s">
        <v>18</v>
      </c>
      <c r="C184" s="61">
        <v>0.01</v>
      </c>
      <c r="D184" s="61">
        <v>0</v>
      </c>
      <c r="E184" s="61">
        <v>5.98</v>
      </c>
      <c r="F184" s="61">
        <v>39.979999999999997</v>
      </c>
      <c r="G184" s="187" t="s">
        <v>162</v>
      </c>
    </row>
    <row r="185" spans="1:50" ht="28.5" customHeight="1">
      <c r="A185" s="102" t="s">
        <v>95</v>
      </c>
      <c r="B185" s="120" t="s">
        <v>96</v>
      </c>
      <c r="C185" s="57">
        <v>2.2400000000000002</v>
      </c>
      <c r="D185" s="68">
        <v>0.44</v>
      </c>
      <c r="E185" s="68">
        <v>23.16</v>
      </c>
      <c r="F185" s="61">
        <v>55.25</v>
      </c>
      <c r="G185" s="116"/>
    </row>
    <row r="186" spans="1:50" ht="28.5" customHeight="1">
      <c r="A186" s="167" t="s">
        <v>29</v>
      </c>
      <c r="B186" s="152"/>
      <c r="C186" s="70"/>
      <c r="D186" s="70"/>
      <c r="E186" s="70"/>
      <c r="F186" s="70"/>
      <c r="G186" s="168"/>
    </row>
    <row r="187" spans="1:50" ht="28.5" customHeight="1">
      <c r="A187" s="526" t="s">
        <v>30</v>
      </c>
      <c r="B187" s="527"/>
      <c r="C187" s="527"/>
      <c r="D187" s="527"/>
      <c r="E187" s="527"/>
      <c r="F187" s="527"/>
      <c r="G187" s="168"/>
    </row>
    <row r="188" spans="1:50" ht="27" customHeight="1">
      <c r="A188" s="123" t="str">
        <f>меню!A456</f>
        <v>Бутерброд с маслом и сыром</v>
      </c>
      <c r="B188" s="114" t="str">
        <f>меню!D456</f>
        <v>18/5/10</v>
      </c>
      <c r="C188" s="58">
        <v>5.92</v>
      </c>
      <c r="D188" s="58">
        <v>7.42</v>
      </c>
      <c r="E188" s="58">
        <v>11.69</v>
      </c>
      <c r="F188" s="58">
        <v>117.84</v>
      </c>
      <c r="G188" s="168"/>
    </row>
    <row r="189" spans="1:50" ht="24.75" customHeight="1">
      <c r="A189" s="147" t="str">
        <f>меню!A460</f>
        <v>Цветная капуста отварная</v>
      </c>
      <c r="B189" s="100">
        <f>меню!D460</f>
        <v>180</v>
      </c>
      <c r="C189" s="148">
        <v>4.8499999999999996</v>
      </c>
      <c r="D189" s="148">
        <v>4.58</v>
      </c>
      <c r="E189" s="148">
        <v>10.48</v>
      </c>
      <c r="F189" s="149">
        <v>94.2</v>
      </c>
      <c r="G189" s="168"/>
    </row>
    <row r="190" spans="1:50" ht="26.25" customHeight="1">
      <c r="A190" s="74" t="s">
        <v>121</v>
      </c>
      <c r="B190" s="142">
        <f>меню!D465</f>
        <v>90</v>
      </c>
      <c r="C190" s="54">
        <v>12.05</v>
      </c>
      <c r="D190" s="54">
        <v>12.4</v>
      </c>
      <c r="E190" s="54">
        <v>28.05</v>
      </c>
      <c r="F190" s="54">
        <v>213.6</v>
      </c>
      <c r="G190" s="168"/>
    </row>
    <row r="191" spans="1:50" ht="24.75" customHeight="1">
      <c r="A191" s="565" t="s">
        <v>125</v>
      </c>
      <c r="B191" s="566"/>
      <c r="C191" s="566"/>
      <c r="D191" s="566"/>
      <c r="E191" s="566"/>
      <c r="F191" s="566"/>
      <c r="G191" s="168"/>
    </row>
    <row r="192" spans="1:50" ht="28.5" customHeight="1">
      <c r="A192" s="188" t="s">
        <v>164</v>
      </c>
      <c r="B192" s="120" t="str">
        <f>меню!D478</f>
        <v>90</v>
      </c>
      <c r="C192" s="189"/>
      <c r="D192" s="189"/>
      <c r="E192" s="189"/>
      <c r="F192" s="190"/>
      <c r="G192" s="168"/>
    </row>
    <row r="193" spans="1:50" ht="27.75" customHeight="1">
      <c r="A193" s="169" t="s">
        <v>166</v>
      </c>
      <c r="B193" s="191">
        <v>200</v>
      </c>
      <c r="C193" s="23">
        <v>0.5</v>
      </c>
      <c r="D193" s="101">
        <v>0</v>
      </c>
      <c r="E193" s="101">
        <v>15.36</v>
      </c>
      <c r="F193" s="101">
        <v>102.28</v>
      </c>
      <c r="G193" s="168"/>
    </row>
    <row r="194" spans="1:50" ht="28.5" customHeight="1">
      <c r="A194" s="102"/>
      <c r="B194" s="103"/>
      <c r="C194" s="57"/>
      <c r="D194" s="57"/>
      <c r="E194" s="57"/>
      <c r="F194" s="180"/>
      <c r="G194" s="168"/>
    </row>
    <row r="195" spans="1:50" ht="28.5" customHeight="1">
      <c r="A195" s="119" t="s">
        <v>95</v>
      </c>
      <c r="B195" s="120" t="s">
        <v>96</v>
      </c>
      <c r="C195" s="57">
        <v>2.2400000000000002</v>
      </c>
      <c r="D195" s="68">
        <v>0.44</v>
      </c>
      <c r="E195" s="68">
        <v>23.16</v>
      </c>
      <c r="F195" s="61">
        <v>55.25</v>
      </c>
      <c r="G195" s="168"/>
    </row>
    <row r="196" spans="1:50" ht="28.5" customHeight="1">
      <c r="A196" s="70" t="s">
        <v>29</v>
      </c>
      <c r="B196" s="71">
        <f>B195+B194+B193+B190+B189+B188</f>
        <v>40826</v>
      </c>
      <c r="C196" s="70">
        <f>C195+C194+C193+C190+C189+C188</f>
        <v>25.56</v>
      </c>
      <c r="D196" s="70">
        <f>D195+D194+D193+D190+D189+D188</f>
        <v>24.84</v>
      </c>
      <c r="E196" s="70">
        <f>E195+E194+E193+E190+E189+E188</f>
        <v>88.74</v>
      </c>
      <c r="F196" s="70">
        <f>F195+F194+F193+F190+F189+F188</f>
        <v>583.16999999999996</v>
      </c>
      <c r="G196" s="168"/>
    </row>
    <row r="197" spans="1:50" ht="28.5" customHeight="1">
      <c r="A197" s="82" t="s">
        <v>53</v>
      </c>
      <c r="B197" s="83">
        <f>B196+B186</f>
        <v>40826</v>
      </c>
      <c r="C197" s="84">
        <f>C196+C186</f>
        <v>25.56</v>
      </c>
      <c r="D197" s="84">
        <f>D196+D186</f>
        <v>24.84</v>
      </c>
      <c r="E197" s="84">
        <f>E196+E186</f>
        <v>88.74</v>
      </c>
      <c r="F197" s="84">
        <f>F196+F186</f>
        <v>583.16999999999996</v>
      </c>
      <c r="G197" s="168"/>
    </row>
    <row r="198" spans="1:50" ht="21.75" customHeight="1">
      <c r="A198" s="104"/>
      <c r="B198" s="105"/>
      <c r="C198" s="106"/>
      <c r="D198" s="106"/>
      <c r="E198" s="106"/>
      <c r="F198" s="106"/>
      <c r="G198" s="168"/>
    </row>
    <row r="199" spans="1:50" ht="21.75" customHeight="1">
      <c r="A199" s="104"/>
      <c r="B199" s="105"/>
      <c r="C199" s="106"/>
      <c r="D199" s="106"/>
      <c r="E199" s="106"/>
      <c r="F199" s="106"/>
      <c r="G199" s="168"/>
    </row>
    <row r="200" spans="1:50" ht="21.75" customHeight="1">
      <c r="A200" s="104"/>
      <c r="B200" s="105"/>
      <c r="C200" s="106"/>
      <c r="D200" s="106"/>
      <c r="E200" s="106"/>
      <c r="F200" s="106"/>
      <c r="G200" s="168"/>
    </row>
    <row r="201" spans="1:50" ht="21.75" customHeight="1">
      <c r="A201" s="104"/>
      <c r="B201" s="105"/>
      <c r="C201" s="106"/>
      <c r="D201" s="47" t="s">
        <v>252</v>
      </c>
      <c r="E201" s="48"/>
      <c r="F201" s="48"/>
      <c r="G201" s="168"/>
    </row>
    <row r="202" spans="1:50" ht="21.75" customHeight="1">
      <c r="A202" s="104"/>
      <c r="B202" s="105"/>
      <c r="C202" s="106"/>
      <c r="D202" s="47" t="s">
        <v>253</v>
      </c>
      <c r="E202" s="49"/>
      <c r="F202" s="49"/>
      <c r="G202" s="168"/>
    </row>
    <row r="203" spans="1:50" ht="21.75" customHeight="1">
      <c r="A203" s="636" t="s">
        <v>254</v>
      </c>
      <c r="B203" s="636"/>
      <c r="C203" s="636"/>
      <c r="D203" s="636"/>
      <c r="E203" s="636"/>
      <c r="F203" s="636"/>
      <c r="G203" s="168"/>
    </row>
    <row r="204" spans="1:50" ht="21.75" customHeight="1">
      <c r="A204" s="637" t="s">
        <v>255</v>
      </c>
      <c r="B204" s="638"/>
      <c r="C204" s="638"/>
      <c r="D204" s="638"/>
      <c r="E204" s="638"/>
      <c r="F204" s="638"/>
      <c r="G204" s="168"/>
    </row>
    <row r="205" spans="1:50" ht="21.75" customHeight="1">
      <c r="A205" s="637" t="s">
        <v>285</v>
      </c>
      <c r="B205" s="638"/>
      <c r="C205" s="638"/>
      <c r="D205" s="638"/>
      <c r="E205" s="638"/>
      <c r="F205" s="638"/>
      <c r="G205" s="168"/>
    </row>
    <row r="206" spans="1:50" ht="21.75" customHeight="1">
      <c r="A206" s="639" t="s">
        <v>284</v>
      </c>
      <c r="B206" s="639"/>
      <c r="C206" s="639"/>
      <c r="D206" s="639"/>
      <c r="E206" s="639"/>
      <c r="F206" s="639"/>
      <c r="G206" s="168"/>
    </row>
    <row r="207" spans="1:50" s="39" customFormat="1" ht="28.5" customHeight="1">
      <c r="A207" s="534" t="s">
        <v>168</v>
      </c>
      <c r="B207" s="535"/>
      <c r="C207" s="535"/>
      <c r="D207" s="535"/>
      <c r="E207" s="535"/>
      <c r="F207" s="535"/>
      <c r="G207" s="50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</row>
    <row r="208" spans="1:50" ht="28.5" customHeight="1">
      <c r="A208" s="513" t="s">
        <v>3</v>
      </c>
      <c r="B208" s="513" t="s">
        <v>6</v>
      </c>
      <c r="C208" s="513"/>
      <c r="D208" s="513"/>
      <c r="E208" s="513"/>
      <c r="F208" s="513"/>
      <c r="G208" s="52"/>
    </row>
    <row r="209" spans="1:7" ht="28.5" customHeight="1">
      <c r="A209" s="513"/>
      <c r="B209" s="615" t="s">
        <v>7</v>
      </c>
      <c r="C209" s="513" t="s">
        <v>8</v>
      </c>
      <c r="D209" s="513" t="s">
        <v>9</v>
      </c>
      <c r="E209" s="513" t="s">
        <v>10</v>
      </c>
      <c r="F209" s="616" t="s">
        <v>11</v>
      </c>
      <c r="G209" s="52"/>
    </row>
    <row r="210" spans="1:7" ht="28.5" customHeight="1">
      <c r="A210" s="513"/>
      <c r="B210" s="615"/>
      <c r="C210" s="513"/>
      <c r="D210" s="513"/>
      <c r="E210" s="513"/>
      <c r="F210" s="616"/>
      <c r="G210" s="52"/>
    </row>
    <row r="211" spans="1:7" ht="28.5" customHeight="1">
      <c r="A211" s="526" t="s">
        <v>12</v>
      </c>
      <c r="B211" s="527"/>
      <c r="C211" s="527"/>
      <c r="D211" s="527"/>
      <c r="E211" s="527"/>
      <c r="F211" s="527"/>
      <c r="G211" s="52"/>
    </row>
    <row r="212" spans="1:7" ht="28.5" customHeight="1">
      <c r="A212" s="175" t="s">
        <v>110</v>
      </c>
      <c r="B212" s="482" t="s">
        <v>111</v>
      </c>
      <c r="C212" s="58">
        <v>5.92</v>
      </c>
      <c r="D212" s="58">
        <v>7.42</v>
      </c>
      <c r="E212" s="58">
        <v>11.69</v>
      </c>
      <c r="F212" s="58">
        <v>117.84</v>
      </c>
      <c r="G212" s="52"/>
    </row>
    <row r="213" spans="1:7" ht="28.5" customHeight="1">
      <c r="A213" s="192" t="s">
        <v>256</v>
      </c>
      <c r="B213" s="193" t="str">
        <f>меню!D498</f>
        <v>200</v>
      </c>
      <c r="C213" s="57">
        <v>8.9600000000000009</v>
      </c>
      <c r="D213" s="57">
        <v>9.36</v>
      </c>
      <c r="E213" s="57">
        <v>15.2</v>
      </c>
      <c r="F213" s="183">
        <v>198.2</v>
      </c>
      <c r="G213" s="52"/>
    </row>
    <row r="214" spans="1:7" ht="28.5" customHeight="1">
      <c r="A214" s="117" t="s">
        <v>24</v>
      </c>
      <c r="B214" s="478" t="s">
        <v>25</v>
      </c>
      <c r="C214" s="58">
        <v>0.66</v>
      </c>
      <c r="D214" s="58">
        <v>0.38</v>
      </c>
      <c r="E214" s="58">
        <v>14.25</v>
      </c>
      <c r="F214" s="58">
        <v>85</v>
      </c>
      <c r="G214" s="52"/>
    </row>
    <row r="215" spans="1:7" ht="28.5" customHeight="1">
      <c r="A215" s="74" t="s">
        <v>26</v>
      </c>
      <c r="B215" s="478" t="s">
        <v>18</v>
      </c>
      <c r="C215" s="61">
        <v>0.01</v>
      </c>
      <c r="D215" s="61">
        <v>0</v>
      </c>
      <c r="E215" s="61">
        <v>5.98</v>
      </c>
      <c r="F215" s="61">
        <v>39.979999999999997</v>
      </c>
      <c r="G215" s="194"/>
    </row>
    <row r="216" spans="1:7" ht="28.5" customHeight="1">
      <c r="A216" s="119" t="s">
        <v>95</v>
      </c>
      <c r="B216" s="481" t="s">
        <v>170</v>
      </c>
      <c r="C216" s="57">
        <v>1.75</v>
      </c>
      <c r="D216" s="68">
        <v>0.25</v>
      </c>
      <c r="E216" s="68">
        <v>23.5</v>
      </c>
      <c r="F216" s="61">
        <v>103.25</v>
      </c>
      <c r="G216" s="116"/>
    </row>
    <row r="217" spans="1:7" ht="28.5" customHeight="1">
      <c r="A217" s="167" t="s">
        <v>29</v>
      </c>
      <c r="B217" s="152">
        <f>B216+B215+B214+B213+33</f>
        <v>598</v>
      </c>
      <c r="C217" s="70">
        <f>SUM(C212:C216)</f>
        <v>17.3</v>
      </c>
      <c r="D217" s="70">
        <f>SUM(D212:D216)</f>
        <v>17.41</v>
      </c>
      <c r="E217" s="70">
        <f>SUM(E212:E216)</f>
        <v>70.62</v>
      </c>
      <c r="F217" s="70">
        <f>SUM(F212:F216)</f>
        <v>544.27</v>
      </c>
      <c r="G217" s="72"/>
    </row>
    <row r="218" spans="1:7" ht="28.5" customHeight="1">
      <c r="A218" s="526" t="s">
        <v>30</v>
      </c>
      <c r="B218" s="527"/>
      <c r="C218" s="527"/>
      <c r="D218" s="527"/>
      <c r="E218" s="527"/>
      <c r="F218" s="527"/>
      <c r="G218" s="72"/>
    </row>
    <row r="219" spans="1:7" ht="28.5" customHeight="1">
      <c r="A219" s="153" t="str">
        <f>меню!A518</f>
        <v>Овощи натуральные (на подгарнировку)</v>
      </c>
      <c r="B219" s="483">
        <f>меню!D518</f>
        <v>60</v>
      </c>
      <c r="C219" s="463">
        <v>1.17</v>
      </c>
      <c r="D219" s="463">
        <v>0.17</v>
      </c>
      <c r="E219" s="463">
        <v>4.5</v>
      </c>
      <c r="F219" s="463">
        <v>23.83</v>
      </c>
      <c r="G219" s="72"/>
    </row>
    <row r="220" spans="1:7" ht="28.5" customHeight="1">
      <c r="A220" s="136" t="s">
        <v>171</v>
      </c>
      <c r="B220" s="482">
        <f>меню!D520</f>
        <v>90</v>
      </c>
      <c r="C220" s="57">
        <v>10.33</v>
      </c>
      <c r="D220" s="58">
        <v>11.49</v>
      </c>
      <c r="E220" s="58">
        <v>12.69</v>
      </c>
      <c r="F220" s="58">
        <v>236.96</v>
      </c>
      <c r="G220" s="72"/>
    </row>
    <row r="221" spans="1:7" ht="28.5" customHeight="1">
      <c r="A221" s="99" t="str">
        <f>меню!A531</f>
        <v xml:space="preserve">Гречка рассыпчатая </v>
      </c>
      <c r="B221" s="476">
        <f>меню!D531</f>
        <v>150</v>
      </c>
      <c r="C221" s="57">
        <v>4.8</v>
      </c>
      <c r="D221" s="57">
        <v>6.75</v>
      </c>
      <c r="E221" s="57">
        <v>24.62</v>
      </c>
      <c r="F221" s="58">
        <v>200.46</v>
      </c>
      <c r="G221" s="72"/>
    </row>
    <row r="222" spans="1:7" ht="28.5" customHeight="1">
      <c r="A222" s="78" t="s">
        <v>51</v>
      </c>
      <c r="B222" s="485">
        <v>200</v>
      </c>
      <c r="C222" s="23">
        <v>0.27</v>
      </c>
      <c r="D222" s="23">
        <v>0.09</v>
      </c>
      <c r="E222" s="23">
        <v>10.210000000000001</v>
      </c>
      <c r="F222" s="23">
        <v>44.14</v>
      </c>
      <c r="G222" s="72"/>
    </row>
    <row r="223" spans="1:7" ht="28.5" customHeight="1">
      <c r="A223" s="102"/>
      <c r="B223" s="486"/>
      <c r="C223" s="57"/>
      <c r="D223" s="57"/>
      <c r="E223" s="57"/>
      <c r="F223" s="180"/>
      <c r="G223" s="72"/>
    </row>
    <row r="224" spans="1:7" ht="28.5" customHeight="1">
      <c r="A224" s="119" t="s">
        <v>95</v>
      </c>
      <c r="B224" s="481" t="s">
        <v>96</v>
      </c>
      <c r="C224" s="57">
        <v>2.2400000000000002</v>
      </c>
      <c r="D224" s="68">
        <v>0.44</v>
      </c>
      <c r="E224" s="68">
        <v>23.16</v>
      </c>
      <c r="F224" s="61">
        <v>55.25</v>
      </c>
      <c r="G224" s="72"/>
    </row>
    <row r="225" spans="1:7" ht="28.5" customHeight="1">
      <c r="A225" s="70" t="s">
        <v>29</v>
      </c>
      <c r="B225" s="71">
        <f>B224+B223+B222+B221+B220+B219</f>
        <v>540</v>
      </c>
      <c r="C225" s="70">
        <f>C224+C223+C222+C221+C220+C219</f>
        <v>18.810000000000002</v>
      </c>
      <c r="D225" s="70">
        <f>D224+D223+D222+D221+D219+D220</f>
        <v>18.940000000000001</v>
      </c>
      <c r="E225" s="70">
        <f>E224+E223+E222+E221+E220+E219</f>
        <v>75.180000000000007</v>
      </c>
      <c r="F225" s="70">
        <f>F224+F223+F222+F221+F220+F219</f>
        <v>560.6400000000001</v>
      </c>
      <c r="G225" s="72"/>
    </row>
    <row r="226" spans="1:7" ht="28.5" customHeight="1">
      <c r="A226" s="82" t="s">
        <v>53</v>
      </c>
      <c r="B226" s="83">
        <f>B225+B217</f>
        <v>1138</v>
      </c>
      <c r="C226" s="84">
        <f>C225+C217</f>
        <v>36.11</v>
      </c>
      <c r="D226" s="84">
        <f>D225+D217</f>
        <v>36.35</v>
      </c>
      <c r="E226" s="84">
        <f>E225+E217</f>
        <v>145.80000000000001</v>
      </c>
      <c r="F226" s="84">
        <f>F225+F217</f>
        <v>1104.9100000000001</v>
      </c>
      <c r="G226" s="72"/>
    </row>
    <row r="227" spans="1:7" ht="28.5" customHeight="1">
      <c r="A227" s="639" t="s">
        <v>284</v>
      </c>
      <c r="B227" s="639"/>
      <c r="C227" s="639"/>
      <c r="D227" s="639"/>
      <c r="E227" s="639"/>
      <c r="F227" s="639"/>
      <c r="G227" s="72"/>
    </row>
    <row r="228" spans="1:7" ht="28.5" customHeight="1">
      <c r="A228" s="534" t="s">
        <v>175</v>
      </c>
      <c r="B228" s="535"/>
      <c r="C228" s="535"/>
      <c r="D228" s="535"/>
      <c r="E228" s="535"/>
      <c r="F228" s="535"/>
      <c r="G228" s="50"/>
    </row>
    <row r="229" spans="1:7" ht="28.5" customHeight="1">
      <c r="A229" s="514" t="s">
        <v>3</v>
      </c>
      <c r="B229" s="604" t="s">
        <v>6</v>
      </c>
      <c r="C229" s="605"/>
      <c r="D229" s="605"/>
      <c r="E229" s="605"/>
      <c r="F229" s="606"/>
      <c r="G229" s="85"/>
    </row>
    <row r="230" spans="1:7" ht="28.5" customHeight="1">
      <c r="A230" s="515"/>
      <c r="B230" s="610" t="s">
        <v>7</v>
      </c>
      <c r="C230" s="514" t="s">
        <v>8</v>
      </c>
      <c r="D230" s="514" t="s">
        <v>9</v>
      </c>
      <c r="E230" s="514" t="s">
        <v>10</v>
      </c>
      <c r="F230" s="612" t="s">
        <v>11</v>
      </c>
      <c r="G230" s="85"/>
    </row>
    <row r="231" spans="1:7" ht="28.5" customHeight="1">
      <c r="A231" s="516"/>
      <c r="B231" s="611"/>
      <c r="C231" s="516"/>
      <c r="D231" s="516"/>
      <c r="E231" s="516"/>
      <c r="F231" s="613"/>
      <c r="G231" s="85"/>
    </row>
    <row r="232" spans="1:7" ht="28.5" customHeight="1">
      <c r="A232" s="526" t="s">
        <v>12</v>
      </c>
      <c r="B232" s="527"/>
      <c r="C232" s="527"/>
      <c r="D232" s="527"/>
      <c r="E232" s="527"/>
      <c r="F232" s="527"/>
      <c r="G232" s="85"/>
    </row>
    <row r="233" spans="1:7" ht="28.5" customHeight="1">
      <c r="A233" s="115" t="s">
        <v>101</v>
      </c>
      <c r="B233" s="64" t="str">
        <f>меню!D548</f>
        <v>250</v>
      </c>
      <c r="C233" s="57">
        <v>11.35</v>
      </c>
      <c r="D233" s="57">
        <v>12.68</v>
      </c>
      <c r="E233" s="57">
        <v>32.5</v>
      </c>
      <c r="F233" s="57">
        <v>253.95</v>
      </c>
      <c r="G233" s="85"/>
    </row>
    <row r="234" spans="1:7" ht="28.5" customHeight="1">
      <c r="A234" s="195" t="s">
        <v>178</v>
      </c>
      <c r="B234" s="487">
        <v>50</v>
      </c>
      <c r="C234" s="54">
        <v>2.17</v>
      </c>
      <c r="D234" s="54">
        <v>2.5499999999999998</v>
      </c>
      <c r="E234" s="54">
        <v>16.399999999999999</v>
      </c>
      <c r="F234" s="54">
        <v>98.25</v>
      </c>
      <c r="G234" s="85"/>
    </row>
    <row r="235" spans="1:7" ht="28.5" customHeight="1">
      <c r="A235" s="74" t="s">
        <v>26</v>
      </c>
      <c r="B235" s="478" t="s">
        <v>18</v>
      </c>
      <c r="C235" s="61">
        <v>0.01</v>
      </c>
      <c r="D235" s="61">
        <v>0</v>
      </c>
      <c r="E235" s="61">
        <v>5.98</v>
      </c>
      <c r="F235" s="61">
        <v>39.979999999999997</v>
      </c>
      <c r="G235" s="85"/>
    </row>
    <row r="236" spans="1:7" ht="28.5" customHeight="1">
      <c r="A236" s="119" t="s">
        <v>95</v>
      </c>
      <c r="B236" s="481" t="s">
        <v>96</v>
      </c>
      <c r="C236" s="57">
        <v>2.2400000000000002</v>
      </c>
      <c r="D236" s="68">
        <v>0.44</v>
      </c>
      <c r="E236" s="68">
        <v>23.16</v>
      </c>
      <c r="F236" s="61">
        <v>55.25</v>
      </c>
      <c r="G236" s="85"/>
    </row>
    <row r="237" spans="1:7" ht="28.5" customHeight="1">
      <c r="A237" s="167" t="s">
        <v>29</v>
      </c>
      <c r="B237" s="152">
        <f>B236+B235+B234+B233</f>
        <v>540</v>
      </c>
      <c r="C237" s="70">
        <f>C236+C235+C234+C233</f>
        <v>15.77</v>
      </c>
      <c r="D237" s="70">
        <f>D236+D235+D234+D233</f>
        <v>15.67</v>
      </c>
      <c r="E237" s="70">
        <f>E236+E235+E234+E233</f>
        <v>78.040000000000006</v>
      </c>
      <c r="F237" s="70">
        <f>F236+F235+F234+F233</f>
        <v>447.43</v>
      </c>
      <c r="G237" s="168"/>
    </row>
    <row r="238" spans="1:7" ht="28.5" customHeight="1">
      <c r="A238" s="526" t="s">
        <v>30</v>
      </c>
      <c r="B238" s="527"/>
      <c r="C238" s="527"/>
      <c r="D238" s="527"/>
      <c r="E238" s="527"/>
      <c r="F238" s="527"/>
      <c r="G238" s="168"/>
    </row>
    <row r="239" spans="1:7" ht="28.5" customHeight="1">
      <c r="A239" s="132" t="str">
        <f>меню!A566</f>
        <v xml:space="preserve">Бутерброд с маслом </v>
      </c>
      <c r="B239" s="56" t="s">
        <v>14</v>
      </c>
      <c r="C239" s="57">
        <v>1.48</v>
      </c>
      <c r="D239" s="57">
        <v>6.17</v>
      </c>
      <c r="E239" s="57">
        <v>9.1300000000000008</v>
      </c>
      <c r="F239" s="58">
        <v>73</v>
      </c>
      <c r="G239" s="168"/>
    </row>
    <row r="240" spans="1:7" ht="28.5" customHeight="1">
      <c r="A240" s="88" t="str">
        <f>меню!A569</f>
        <v xml:space="preserve">Колбаска мясная </v>
      </c>
      <c r="B240" s="64" t="str">
        <f>меню!D569</f>
        <v>90</v>
      </c>
      <c r="C240" s="54">
        <v>8.1333333333333293</v>
      </c>
      <c r="D240" s="54">
        <v>8.8000000000000007</v>
      </c>
      <c r="E240" s="54">
        <v>18.02</v>
      </c>
      <c r="F240" s="54">
        <v>166.777777777778</v>
      </c>
      <c r="G240" s="168"/>
    </row>
    <row r="241" spans="1:7" ht="28.5" customHeight="1">
      <c r="A241" s="602" t="s">
        <v>66</v>
      </c>
      <c r="B241" s="603"/>
      <c r="C241" s="603"/>
      <c r="D241" s="603"/>
      <c r="E241" s="603"/>
      <c r="F241" s="603"/>
      <c r="G241" s="168"/>
    </row>
    <row r="242" spans="1:7" ht="28.5" customHeight="1">
      <c r="A242" s="89" t="str">
        <f>меню!A582</f>
        <v>Колбаска мясная п/ф пром. произ</v>
      </c>
      <c r="B242" s="90">
        <f>меню!D582</f>
        <v>90</v>
      </c>
      <c r="C242" s="51"/>
      <c r="D242" s="51"/>
      <c r="E242" s="197"/>
      <c r="F242" s="198"/>
      <c r="G242" s="168"/>
    </row>
    <row r="243" spans="1:7" ht="28.5" customHeight="1">
      <c r="A243" s="134" t="str">
        <f>меню!A585</f>
        <v xml:space="preserve">Капуста тушеная </v>
      </c>
      <c r="B243" s="481">
        <f>меню!D585</f>
        <v>150</v>
      </c>
      <c r="C243" s="135">
        <v>4.5199999999999996</v>
      </c>
      <c r="D243" s="135">
        <v>8.36</v>
      </c>
      <c r="E243" s="68">
        <v>23.56</v>
      </c>
      <c r="F243" s="68">
        <v>197.6</v>
      </c>
      <c r="G243" s="168"/>
    </row>
    <row r="244" spans="1:7" ht="28.5" customHeight="1">
      <c r="A244" s="136" t="s">
        <v>118</v>
      </c>
      <c r="B244" s="488">
        <v>200</v>
      </c>
      <c r="C244" s="23">
        <v>0.27</v>
      </c>
      <c r="D244" s="23">
        <v>0.09</v>
      </c>
      <c r="E244" s="23">
        <v>0.2</v>
      </c>
      <c r="F244" s="23">
        <v>24.14</v>
      </c>
      <c r="G244" s="168"/>
    </row>
    <row r="245" spans="1:7" ht="28.5" customHeight="1">
      <c r="A245" s="102"/>
      <c r="B245" s="486"/>
      <c r="C245" s="116"/>
      <c r="D245" s="57"/>
      <c r="E245" s="116"/>
      <c r="F245" s="58"/>
      <c r="G245" s="168"/>
    </row>
    <row r="246" spans="1:7" ht="28.5" customHeight="1">
      <c r="A246" s="119" t="s">
        <v>95</v>
      </c>
      <c r="B246" s="481" t="s">
        <v>96</v>
      </c>
      <c r="C246" s="57">
        <v>2.2400000000000002</v>
      </c>
      <c r="D246" s="68">
        <v>0.44</v>
      </c>
      <c r="E246" s="68">
        <v>23.16</v>
      </c>
      <c r="F246" s="61">
        <v>55.25</v>
      </c>
      <c r="G246" s="168"/>
    </row>
    <row r="247" spans="1:7" ht="28.5" customHeight="1">
      <c r="A247" s="70" t="s">
        <v>29</v>
      </c>
      <c r="B247" s="71">
        <f>B246+B245+B244+B243+B240+260</f>
        <v>740</v>
      </c>
      <c r="C247" s="70">
        <f>C246+C245+C244+C243+C240+C239</f>
        <v>16.643333333333299</v>
      </c>
      <c r="D247" s="70">
        <f>D246+D245+D244+D243+D240+D239</f>
        <v>23.86</v>
      </c>
      <c r="E247" s="70">
        <f>E246+E245+E244+E243+E240+E239</f>
        <v>74.069999999999993</v>
      </c>
      <c r="F247" s="70">
        <f>F246+F245+F244+F243+F240+F239</f>
        <v>516.76777777777795</v>
      </c>
      <c r="G247" s="168"/>
    </row>
    <row r="248" spans="1:7" ht="28.5" customHeight="1">
      <c r="A248" s="82" t="s">
        <v>53</v>
      </c>
      <c r="B248" s="83">
        <f>B247+B237</f>
        <v>1280</v>
      </c>
      <c r="C248" s="84">
        <f>C247+C237</f>
        <v>32.413333333333298</v>
      </c>
      <c r="D248" s="84">
        <f>D247+D237</f>
        <v>39.53</v>
      </c>
      <c r="E248" s="84">
        <f>E247+E237</f>
        <v>152.11000000000001</v>
      </c>
      <c r="F248" s="84">
        <f>F247+F237</f>
        <v>964.19777777777801</v>
      </c>
      <c r="G248" s="168"/>
    </row>
    <row r="249" spans="1:7" ht="28.5" customHeight="1">
      <c r="A249" s="104"/>
      <c r="B249" s="105"/>
      <c r="C249" s="106"/>
      <c r="D249" s="106"/>
      <c r="E249" s="106"/>
      <c r="F249" s="106"/>
      <c r="G249" s="168"/>
    </row>
    <row r="250" spans="1:7" ht="28.5" customHeight="1">
      <c r="A250" s="104"/>
      <c r="B250" s="105"/>
      <c r="C250" s="106"/>
      <c r="D250" s="106"/>
      <c r="E250" s="106"/>
      <c r="F250" s="106"/>
      <c r="G250" s="168"/>
    </row>
    <row r="251" spans="1:7" ht="28.5" customHeight="1">
      <c r="A251" s="104"/>
      <c r="B251" s="105"/>
      <c r="C251" s="106"/>
      <c r="D251" s="47" t="s">
        <v>252</v>
      </c>
      <c r="E251" s="48"/>
      <c r="F251" s="48"/>
      <c r="G251" s="168"/>
    </row>
    <row r="252" spans="1:7" ht="28.5" customHeight="1">
      <c r="A252" s="104"/>
      <c r="B252" s="105"/>
      <c r="C252" s="106"/>
      <c r="D252" s="47" t="s">
        <v>253</v>
      </c>
      <c r="E252" s="49"/>
      <c r="F252" s="49"/>
      <c r="G252" s="168"/>
    </row>
    <row r="253" spans="1:7" ht="28.5" customHeight="1">
      <c r="A253" s="636" t="s">
        <v>254</v>
      </c>
      <c r="B253" s="636"/>
      <c r="C253" s="636"/>
      <c r="D253" s="636"/>
      <c r="E253" s="636"/>
      <c r="F253" s="636"/>
      <c r="G253" s="168"/>
    </row>
    <row r="254" spans="1:7" ht="28.5" customHeight="1">
      <c r="A254" s="637" t="s">
        <v>255</v>
      </c>
      <c r="B254" s="638"/>
      <c r="C254" s="638"/>
      <c r="D254" s="638"/>
      <c r="E254" s="638"/>
      <c r="F254" s="638"/>
      <c r="G254" s="168"/>
    </row>
    <row r="255" spans="1:7" ht="28.5" customHeight="1">
      <c r="A255" s="637" t="s">
        <v>285</v>
      </c>
      <c r="B255" s="638"/>
      <c r="C255" s="638"/>
      <c r="D255" s="638"/>
      <c r="E255" s="638"/>
      <c r="F255" s="638"/>
      <c r="G255" s="168"/>
    </row>
    <row r="256" spans="1:7" ht="28.5" customHeight="1">
      <c r="A256" s="639" t="s">
        <v>284</v>
      </c>
      <c r="B256" s="639"/>
      <c r="C256" s="639"/>
      <c r="D256" s="639"/>
      <c r="E256" s="639"/>
      <c r="F256" s="639"/>
      <c r="G256" s="168"/>
    </row>
    <row r="257" spans="1:7" ht="28.5" customHeight="1">
      <c r="A257" s="534" t="s">
        <v>183</v>
      </c>
      <c r="B257" s="535"/>
      <c r="C257" s="535"/>
      <c r="D257" s="535"/>
      <c r="E257" s="535"/>
      <c r="F257" s="535"/>
      <c r="G257" s="168"/>
    </row>
    <row r="258" spans="1:7" ht="28.5" customHeight="1">
      <c r="A258" s="517" t="s">
        <v>3</v>
      </c>
      <c r="B258" s="517" t="s">
        <v>6</v>
      </c>
      <c r="C258" s="517"/>
      <c r="D258" s="517"/>
      <c r="E258" s="517"/>
      <c r="F258" s="517"/>
      <c r="G258" s="168"/>
    </row>
    <row r="259" spans="1:7" ht="28.5" customHeight="1">
      <c r="A259" s="517"/>
      <c r="B259" s="537" t="s">
        <v>7</v>
      </c>
      <c r="C259" s="517" t="s">
        <v>8</v>
      </c>
      <c r="D259" s="517" t="s">
        <v>9</v>
      </c>
      <c r="E259" s="517" t="s">
        <v>10</v>
      </c>
      <c r="F259" s="538" t="s">
        <v>11</v>
      </c>
      <c r="G259" s="168"/>
    </row>
    <row r="260" spans="1:7" ht="28.5" customHeight="1">
      <c r="A260" s="517"/>
      <c r="B260" s="537"/>
      <c r="C260" s="517"/>
      <c r="D260" s="517"/>
      <c r="E260" s="517"/>
      <c r="F260" s="538"/>
      <c r="G260" s="168"/>
    </row>
    <row r="261" spans="1:7" ht="28.5" customHeight="1">
      <c r="A261" s="526" t="s">
        <v>12</v>
      </c>
      <c r="B261" s="527"/>
      <c r="C261" s="527"/>
      <c r="D261" s="527"/>
      <c r="E261" s="527"/>
      <c r="F261" s="527"/>
      <c r="G261" s="168"/>
    </row>
    <row r="262" spans="1:7" ht="28.5" customHeight="1">
      <c r="A262" s="60" t="s">
        <v>17</v>
      </c>
      <c r="B262" s="56" t="s">
        <v>18</v>
      </c>
      <c r="C262" s="61">
        <v>2.64</v>
      </c>
      <c r="D262" s="61">
        <v>5.0599999999999996</v>
      </c>
      <c r="E262" s="61">
        <v>20.29</v>
      </c>
      <c r="F262" s="61">
        <v>161</v>
      </c>
      <c r="G262" s="168"/>
    </row>
    <row r="263" spans="1:7" ht="28.5" customHeight="1">
      <c r="A263" s="175" t="s">
        <v>110</v>
      </c>
      <c r="B263" s="176" t="s">
        <v>111</v>
      </c>
      <c r="C263" s="58">
        <v>5.92</v>
      </c>
      <c r="D263" s="58">
        <v>7.42</v>
      </c>
      <c r="E263" s="58">
        <v>11.69</v>
      </c>
      <c r="F263" s="58">
        <v>117.84</v>
      </c>
      <c r="G263" s="168"/>
    </row>
    <row r="264" spans="1:7" ht="28.5" customHeight="1">
      <c r="A264" s="66" t="s">
        <v>184</v>
      </c>
      <c r="B264" s="64" t="s">
        <v>185</v>
      </c>
      <c r="C264" s="61">
        <v>0.01</v>
      </c>
      <c r="D264" s="61">
        <v>0</v>
      </c>
      <c r="E264" s="61">
        <v>4.9800000000000004</v>
      </c>
      <c r="F264" s="61">
        <v>20.98</v>
      </c>
      <c r="G264" s="168"/>
    </row>
    <row r="265" spans="1:7" ht="28.5" customHeight="1">
      <c r="A265" s="119" t="s">
        <v>95</v>
      </c>
      <c r="B265" s="120" t="s">
        <v>153</v>
      </c>
      <c r="C265" s="57" t="s">
        <v>186</v>
      </c>
      <c r="D265" s="68">
        <v>0.22</v>
      </c>
      <c r="E265" s="68">
        <v>11.58</v>
      </c>
      <c r="F265" s="61">
        <v>27.62</v>
      </c>
      <c r="G265" s="168"/>
    </row>
    <row r="266" spans="1:7" ht="28.5" customHeight="1">
      <c r="A266" s="167" t="s">
        <v>29</v>
      </c>
      <c r="B266" s="152">
        <v>570</v>
      </c>
      <c r="C266" s="121">
        <f>SUM(C262:C265)</f>
        <v>8.57</v>
      </c>
      <c r="D266" s="121">
        <f>SUM(D262:D265)</f>
        <v>12.7</v>
      </c>
      <c r="E266" s="121">
        <f>SUM(E262:E265)</f>
        <v>48.54</v>
      </c>
      <c r="F266" s="121">
        <f>SUM(F262:F265)</f>
        <v>327.44</v>
      </c>
      <c r="G266" s="168"/>
    </row>
    <row r="267" spans="1:7" ht="28.5" customHeight="1">
      <c r="A267" s="526" t="s">
        <v>30</v>
      </c>
      <c r="B267" s="527"/>
      <c r="C267" s="527"/>
      <c r="D267" s="527"/>
      <c r="E267" s="527"/>
      <c r="F267" s="527"/>
      <c r="G267" s="168"/>
    </row>
    <row r="268" spans="1:7" ht="28.5" customHeight="1">
      <c r="A268" s="86" t="s">
        <v>55</v>
      </c>
      <c r="B268" s="87">
        <f>меню!D627</f>
        <v>60</v>
      </c>
      <c r="C268" s="58">
        <v>1.17</v>
      </c>
      <c r="D268" s="58">
        <v>0.17</v>
      </c>
      <c r="E268" s="58">
        <v>4.5</v>
      </c>
      <c r="F268" s="58">
        <v>23.83</v>
      </c>
      <c r="G268" s="168"/>
    </row>
    <row r="269" spans="1:7" ht="28.5" customHeight="1">
      <c r="A269" s="123" t="str">
        <f>меню!A643</f>
        <v>Галеты</v>
      </c>
      <c r="B269" s="191">
        <f>меню!D643</f>
        <v>50</v>
      </c>
      <c r="C269" s="54">
        <v>2.17</v>
      </c>
      <c r="D269" s="54">
        <v>2.5499999999999998</v>
      </c>
      <c r="E269" s="54">
        <v>16.399999999999999</v>
      </c>
      <c r="F269" s="54">
        <v>98.25</v>
      </c>
      <c r="G269" s="168"/>
    </row>
    <row r="270" spans="1:7" ht="28.5" customHeight="1">
      <c r="A270" s="96" t="s">
        <v>73</v>
      </c>
      <c r="B270" s="490">
        <f>меню!D629</f>
        <v>90</v>
      </c>
      <c r="C270" s="98">
        <v>13.43</v>
      </c>
      <c r="D270" s="98">
        <v>13.06</v>
      </c>
      <c r="E270" s="98">
        <v>19.510000000000002</v>
      </c>
      <c r="F270" s="98">
        <v>279.29000000000002</v>
      </c>
      <c r="G270" s="168"/>
    </row>
    <row r="271" spans="1:7" ht="28.5" customHeight="1">
      <c r="A271" s="91" t="s">
        <v>69</v>
      </c>
      <c r="B271" s="92">
        <f>меню!D638</f>
        <v>150</v>
      </c>
      <c r="C271" s="57">
        <v>4.8</v>
      </c>
      <c r="D271" s="57">
        <v>6.75</v>
      </c>
      <c r="E271" s="57">
        <v>24.62</v>
      </c>
      <c r="F271" s="58">
        <v>200.46</v>
      </c>
      <c r="G271" s="168"/>
    </row>
    <row r="272" spans="1:7" ht="28.5" customHeight="1">
      <c r="A272" s="199" t="s">
        <v>187</v>
      </c>
      <c r="B272" s="491">
        <v>180</v>
      </c>
      <c r="C272" s="148">
        <v>0.6</v>
      </c>
      <c r="D272" s="148">
        <v>0.08</v>
      </c>
      <c r="E272" s="148">
        <v>16.52</v>
      </c>
      <c r="F272" s="149">
        <v>71.17</v>
      </c>
      <c r="G272" s="168"/>
    </row>
    <row r="273" spans="1:50" ht="28.5" customHeight="1">
      <c r="A273" s="119" t="s">
        <v>95</v>
      </c>
      <c r="B273" s="481" t="s">
        <v>96</v>
      </c>
      <c r="C273" s="57">
        <v>2.8</v>
      </c>
      <c r="D273" s="68">
        <v>0.55000000000000004</v>
      </c>
      <c r="E273" s="68">
        <v>28.95</v>
      </c>
      <c r="F273" s="61">
        <v>69.06</v>
      </c>
      <c r="G273" s="168"/>
    </row>
    <row r="274" spans="1:50" ht="28.5" customHeight="1">
      <c r="A274" s="70" t="s">
        <v>29</v>
      </c>
      <c r="B274" s="71"/>
      <c r="C274" s="70">
        <f>C273+C272+C271+C270+C269+C268</f>
        <v>24.97</v>
      </c>
      <c r="D274" s="70">
        <f>D273+D272+D271+D270+D269+D268</f>
        <v>23.16</v>
      </c>
      <c r="E274" s="70">
        <f>E273+E272+E271+E270+E269+E268</f>
        <v>110.5</v>
      </c>
      <c r="F274" s="70">
        <f>F273+F272+F271+F270+F269+F268</f>
        <v>742.06</v>
      </c>
      <c r="G274" s="168"/>
    </row>
    <row r="275" spans="1:50" ht="28.5" customHeight="1">
      <c r="A275" s="82" t="s">
        <v>53</v>
      </c>
      <c r="B275" s="83"/>
      <c r="C275" s="84">
        <f>C274+C266</f>
        <v>33.54</v>
      </c>
      <c r="D275" s="84">
        <f>D274+D266</f>
        <v>35.86</v>
      </c>
      <c r="E275" s="84">
        <f>E274+E266</f>
        <v>159.04</v>
      </c>
      <c r="F275" s="84">
        <f>F274+F266</f>
        <v>1069.5</v>
      </c>
      <c r="G275" s="168"/>
    </row>
    <row r="276" spans="1:50" ht="28.5" customHeight="1">
      <c r="A276" s="639" t="s">
        <v>284</v>
      </c>
      <c r="B276" s="639"/>
      <c r="C276" s="639"/>
      <c r="D276" s="639"/>
      <c r="E276" s="639"/>
      <c r="F276" s="639"/>
      <c r="G276" s="168"/>
    </row>
    <row r="277" spans="1:50" ht="28.5" customHeight="1">
      <c r="A277" s="539" t="s">
        <v>189</v>
      </c>
      <c r="B277" s="540"/>
      <c r="C277" s="540"/>
      <c r="D277" s="540"/>
      <c r="E277" s="540"/>
      <c r="F277" s="540"/>
      <c r="G277" s="201"/>
    </row>
    <row r="278" spans="1:50" ht="28.5" customHeight="1">
      <c r="A278" s="517" t="s">
        <v>3</v>
      </c>
      <c r="B278" s="517" t="s">
        <v>6</v>
      </c>
      <c r="C278" s="517"/>
      <c r="D278" s="517"/>
      <c r="E278" s="517"/>
      <c r="F278" s="517"/>
      <c r="G278" s="202"/>
    </row>
    <row r="279" spans="1:50" ht="28.5" customHeight="1">
      <c r="A279" s="517"/>
      <c r="B279" s="537" t="s">
        <v>7</v>
      </c>
      <c r="C279" s="517" t="s">
        <v>8</v>
      </c>
      <c r="D279" s="517" t="s">
        <v>9</v>
      </c>
      <c r="E279" s="517" t="s">
        <v>10</v>
      </c>
      <c r="F279" s="538" t="s">
        <v>11</v>
      </c>
      <c r="G279" s="202"/>
    </row>
    <row r="280" spans="1:50" s="38" customFormat="1" ht="28.5" customHeight="1">
      <c r="A280" s="517"/>
      <c r="B280" s="537"/>
      <c r="C280" s="517"/>
      <c r="D280" s="517"/>
      <c r="E280" s="517"/>
      <c r="F280" s="538"/>
      <c r="G280" s="202"/>
      <c r="H280" s="144"/>
      <c r="I280" s="144"/>
      <c r="J280" s="144"/>
      <c r="K280" s="144"/>
      <c r="L280" s="144"/>
      <c r="M280" s="144"/>
      <c r="N280" s="144"/>
      <c r="O280" s="144"/>
      <c r="P280" s="144"/>
      <c r="Q280" s="144"/>
      <c r="R280" s="144"/>
      <c r="S280" s="144"/>
      <c r="T280" s="144"/>
      <c r="U280" s="144"/>
      <c r="V280" s="144"/>
      <c r="W280" s="144"/>
      <c r="X280" s="144"/>
      <c r="Y280" s="144"/>
      <c r="Z280" s="144"/>
      <c r="AA280" s="144"/>
      <c r="AB280" s="144"/>
      <c r="AC280" s="144"/>
      <c r="AD280" s="144"/>
      <c r="AE280" s="144"/>
      <c r="AF280" s="144"/>
      <c r="AG280" s="144"/>
      <c r="AH280" s="144"/>
      <c r="AI280" s="144"/>
      <c r="AJ280" s="144"/>
      <c r="AK280" s="144"/>
      <c r="AL280" s="144"/>
      <c r="AM280" s="144"/>
      <c r="AN280" s="144"/>
      <c r="AO280" s="144"/>
      <c r="AP280" s="144"/>
      <c r="AQ280" s="144"/>
      <c r="AR280" s="144"/>
      <c r="AS280" s="144"/>
      <c r="AT280" s="144"/>
      <c r="AU280" s="144"/>
      <c r="AV280" s="144"/>
      <c r="AW280" s="144"/>
      <c r="AX280" s="144"/>
    </row>
    <row r="281" spans="1:50" s="38" customFormat="1" ht="28.5" customHeight="1">
      <c r="A281" s="526" t="s">
        <v>12</v>
      </c>
      <c r="B281" s="527"/>
      <c r="C281" s="527"/>
      <c r="D281" s="527"/>
      <c r="E281" s="527"/>
      <c r="F281" s="527"/>
      <c r="G281" s="202"/>
      <c r="H281" s="144"/>
      <c r="I281" s="144"/>
      <c r="J281" s="144"/>
      <c r="K281" s="144"/>
      <c r="L281" s="144"/>
      <c r="M281" s="144"/>
      <c r="N281" s="144"/>
      <c r="O281" s="144"/>
      <c r="P281" s="144"/>
      <c r="Q281" s="144"/>
      <c r="R281" s="144"/>
      <c r="S281" s="144"/>
      <c r="T281" s="144"/>
      <c r="U281" s="144"/>
      <c r="V281" s="144"/>
      <c r="W281" s="144"/>
      <c r="X281" s="144"/>
      <c r="Y281" s="144"/>
      <c r="Z281" s="144"/>
      <c r="AA281" s="144"/>
      <c r="AB281" s="144"/>
      <c r="AC281" s="144"/>
      <c r="AD281" s="144"/>
      <c r="AE281" s="144"/>
      <c r="AF281" s="144"/>
      <c r="AG281" s="144"/>
      <c r="AH281" s="144"/>
      <c r="AI281" s="144"/>
      <c r="AJ281" s="144"/>
      <c r="AK281" s="144"/>
      <c r="AL281" s="144"/>
      <c r="AM281" s="144"/>
      <c r="AN281" s="144"/>
      <c r="AO281" s="144"/>
      <c r="AP281" s="144"/>
      <c r="AQ281" s="144"/>
      <c r="AR281" s="144"/>
      <c r="AS281" s="144"/>
      <c r="AT281" s="144"/>
      <c r="AU281" s="144"/>
      <c r="AV281" s="144"/>
      <c r="AW281" s="144"/>
      <c r="AX281" s="144"/>
    </row>
    <row r="282" spans="1:50" s="38" customFormat="1" ht="28.5" customHeight="1">
      <c r="A282" s="203" t="str">
        <f>меню!A655</f>
        <v>Суп гороховый  с птицей и зеленью (без картофеля)</v>
      </c>
      <c r="B282" s="492">
        <f>меню!D655</f>
        <v>200</v>
      </c>
      <c r="C282" s="58">
        <v>9.3000000000000007</v>
      </c>
      <c r="D282" s="58">
        <v>10.75</v>
      </c>
      <c r="E282" s="58">
        <v>17.559999999999999</v>
      </c>
      <c r="F282" s="58">
        <v>198.01</v>
      </c>
      <c r="G282" s="202"/>
      <c r="H282" s="144"/>
      <c r="I282" s="144"/>
      <c r="J282" s="144"/>
      <c r="K282" s="144"/>
      <c r="L282" s="144"/>
      <c r="M282" s="144"/>
      <c r="N282" s="144"/>
      <c r="O282" s="144"/>
      <c r="P282" s="144"/>
      <c r="Q282" s="144"/>
      <c r="R282" s="144"/>
      <c r="S282" s="144"/>
      <c r="T282" s="144"/>
      <c r="U282" s="144"/>
      <c r="V282" s="144"/>
      <c r="W282" s="144"/>
      <c r="X282" s="144"/>
      <c r="Y282" s="144"/>
      <c r="Z282" s="144"/>
      <c r="AA282" s="144"/>
      <c r="AB282" s="144"/>
      <c r="AC282" s="144"/>
      <c r="AD282" s="144"/>
      <c r="AE282" s="144"/>
      <c r="AF282" s="144"/>
      <c r="AG282" s="144"/>
      <c r="AH282" s="144"/>
      <c r="AI282" s="144"/>
      <c r="AJ282" s="144"/>
      <c r="AK282" s="144"/>
      <c r="AL282" s="144"/>
      <c r="AM282" s="144"/>
      <c r="AN282" s="144"/>
      <c r="AO282" s="144"/>
      <c r="AP282" s="144"/>
      <c r="AQ282" s="144"/>
      <c r="AR282" s="144"/>
      <c r="AS282" s="144"/>
      <c r="AT282" s="144"/>
      <c r="AU282" s="144"/>
      <c r="AV282" s="144"/>
      <c r="AW282" s="144"/>
      <c r="AX282" s="144"/>
    </row>
    <row r="283" spans="1:50" s="38" customFormat="1" ht="28.5" customHeight="1">
      <c r="A283" s="175" t="s">
        <v>110</v>
      </c>
      <c r="B283" s="482" t="s">
        <v>111</v>
      </c>
      <c r="C283" s="58">
        <v>5.92</v>
      </c>
      <c r="D283" s="58">
        <v>7.42</v>
      </c>
      <c r="E283" s="58">
        <v>11.69</v>
      </c>
      <c r="F283" s="58">
        <v>117.84</v>
      </c>
      <c r="G283" s="202"/>
      <c r="H283" s="144"/>
      <c r="I283" s="144"/>
      <c r="J283" s="144"/>
      <c r="K283" s="144"/>
      <c r="L283" s="144"/>
      <c r="M283" s="144"/>
      <c r="N283" s="144"/>
      <c r="O283" s="144"/>
      <c r="P283" s="144"/>
      <c r="Q283" s="144"/>
      <c r="R283" s="144"/>
      <c r="S283" s="144"/>
      <c r="T283" s="144"/>
      <c r="U283" s="144"/>
      <c r="V283" s="144"/>
      <c r="W283" s="144"/>
      <c r="X283" s="144"/>
      <c r="Y283" s="144"/>
      <c r="Z283" s="144"/>
      <c r="AA283" s="144"/>
      <c r="AB283" s="144"/>
      <c r="AC283" s="144"/>
      <c r="AD283" s="144"/>
      <c r="AE283" s="144"/>
      <c r="AF283" s="144"/>
      <c r="AG283" s="144"/>
      <c r="AH283" s="144"/>
      <c r="AI283" s="144"/>
      <c r="AJ283" s="144"/>
      <c r="AK283" s="144"/>
      <c r="AL283" s="144"/>
      <c r="AM283" s="144"/>
      <c r="AN283" s="144"/>
      <c r="AO283" s="144"/>
      <c r="AP283" s="144"/>
      <c r="AQ283" s="144"/>
      <c r="AR283" s="144"/>
      <c r="AS283" s="144"/>
      <c r="AT283" s="144"/>
      <c r="AU283" s="144"/>
      <c r="AV283" s="144"/>
      <c r="AW283" s="144"/>
      <c r="AX283" s="144"/>
    </row>
    <row r="284" spans="1:50" s="38" customFormat="1" ht="28.5" customHeight="1">
      <c r="A284" s="164" t="s">
        <v>144</v>
      </c>
      <c r="B284" s="482">
        <v>200</v>
      </c>
      <c r="C284" s="61">
        <v>0.01</v>
      </c>
      <c r="D284" s="61">
        <v>0</v>
      </c>
      <c r="E284" s="61">
        <v>4.9800000000000004</v>
      </c>
      <c r="F284" s="61">
        <v>20.98</v>
      </c>
      <c r="G284" s="202"/>
      <c r="H284" s="144"/>
      <c r="I284" s="144"/>
      <c r="J284" s="144"/>
      <c r="K284" s="144"/>
      <c r="L284" s="144"/>
      <c r="M284" s="144"/>
      <c r="N284" s="144"/>
      <c r="O284" s="144"/>
      <c r="P284" s="144"/>
      <c r="Q284" s="144"/>
      <c r="R284" s="144"/>
      <c r="S284" s="144"/>
      <c r="T284" s="144"/>
      <c r="U284" s="144"/>
      <c r="V284" s="144"/>
      <c r="W284" s="144"/>
      <c r="X284" s="144"/>
      <c r="Y284" s="144"/>
      <c r="Z284" s="144"/>
      <c r="AA284" s="144"/>
      <c r="AB284" s="144"/>
      <c r="AC284" s="144"/>
      <c r="AD284" s="144"/>
      <c r="AE284" s="144"/>
      <c r="AF284" s="144"/>
      <c r="AG284" s="144"/>
      <c r="AH284" s="144"/>
      <c r="AI284" s="144"/>
      <c r="AJ284" s="144"/>
      <c r="AK284" s="144"/>
      <c r="AL284" s="144"/>
      <c r="AM284" s="144"/>
      <c r="AN284" s="144"/>
      <c r="AO284" s="144"/>
      <c r="AP284" s="144"/>
      <c r="AQ284" s="144"/>
      <c r="AR284" s="144"/>
      <c r="AS284" s="144"/>
      <c r="AT284" s="144"/>
      <c r="AU284" s="144"/>
      <c r="AV284" s="144"/>
      <c r="AW284" s="144"/>
      <c r="AX284" s="144"/>
    </row>
    <row r="285" spans="1:50" ht="28.5" customHeight="1">
      <c r="A285" s="102" t="s">
        <v>95</v>
      </c>
      <c r="B285" s="481" t="s">
        <v>96</v>
      </c>
      <c r="C285" s="57">
        <v>1.4</v>
      </c>
      <c r="D285" s="68">
        <v>0.2</v>
      </c>
      <c r="E285" s="68">
        <v>18.8</v>
      </c>
      <c r="F285" s="61">
        <v>82.6</v>
      </c>
      <c r="G285" s="116"/>
    </row>
    <row r="286" spans="1:50" ht="28.5" customHeight="1">
      <c r="A286" s="117" t="s">
        <v>193</v>
      </c>
      <c r="B286" s="478" t="s">
        <v>25</v>
      </c>
      <c r="C286" s="58">
        <v>0.66</v>
      </c>
      <c r="D286" s="58">
        <v>0.38</v>
      </c>
      <c r="E286" s="58">
        <v>14.25</v>
      </c>
      <c r="F286" s="58">
        <v>85</v>
      </c>
      <c r="G286" s="150"/>
    </row>
    <row r="287" spans="1:50" ht="28.5" customHeight="1">
      <c r="A287" s="167" t="s">
        <v>29</v>
      </c>
      <c r="B287" s="71">
        <f>B286+B285+B314+B283+B282</f>
        <v>40876</v>
      </c>
      <c r="C287" s="70">
        <f>SUM(C282:C286)</f>
        <v>17.29</v>
      </c>
      <c r="D287" s="70">
        <f>SUM(D282:D286)</f>
        <v>18.75</v>
      </c>
      <c r="E287" s="70">
        <f>SUM(E282:E286)</f>
        <v>67.28</v>
      </c>
      <c r="F287" s="70">
        <f>SUM(F282:F286)</f>
        <v>504.43</v>
      </c>
      <c r="G287" s="168"/>
    </row>
    <row r="288" spans="1:50" ht="28.5" customHeight="1">
      <c r="A288" s="526" t="s">
        <v>30</v>
      </c>
      <c r="B288" s="527"/>
      <c r="C288" s="527"/>
      <c r="D288" s="527"/>
      <c r="E288" s="527"/>
      <c r="F288" s="527"/>
      <c r="G288" s="168"/>
    </row>
    <row r="289" spans="1:7" ht="28.5" customHeight="1">
      <c r="A289" s="95" t="s">
        <v>194</v>
      </c>
      <c r="B289" s="493">
        <v>40</v>
      </c>
      <c r="C289" s="23">
        <v>5.2</v>
      </c>
      <c r="D289" s="23">
        <v>4.8</v>
      </c>
      <c r="E289" s="23">
        <v>4.5</v>
      </c>
      <c r="F289" s="23">
        <v>62.8</v>
      </c>
      <c r="G289" s="168"/>
    </row>
    <row r="290" spans="1:7" ht="28.5" customHeight="1">
      <c r="A290" s="160" t="str">
        <f>меню!A683</f>
        <v>Свекольник с птицей  и сметаной  (без картофеля)</v>
      </c>
      <c r="B290" s="494">
        <f>меню!D683</f>
        <v>220</v>
      </c>
      <c r="C290" s="23">
        <v>5.32</v>
      </c>
      <c r="D290" s="23">
        <v>8.69</v>
      </c>
      <c r="E290" s="158">
        <v>13.12</v>
      </c>
      <c r="F290" s="23">
        <v>193.29</v>
      </c>
      <c r="G290" s="168"/>
    </row>
    <row r="291" spans="1:7" ht="28.5" customHeight="1">
      <c r="A291" s="206" t="s">
        <v>195</v>
      </c>
      <c r="B291" s="207">
        <f>меню!D697</f>
        <v>180</v>
      </c>
      <c r="C291" s="23">
        <v>13.02</v>
      </c>
      <c r="D291" s="23">
        <v>14.31</v>
      </c>
      <c r="E291" s="23">
        <v>42.59</v>
      </c>
      <c r="F291" s="23">
        <v>339.66</v>
      </c>
      <c r="G291" s="168"/>
    </row>
    <row r="292" spans="1:7" ht="28.5" customHeight="1">
      <c r="A292" s="74" t="s">
        <v>26</v>
      </c>
      <c r="B292" s="478" t="s">
        <v>18</v>
      </c>
      <c r="C292" s="61">
        <v>0.01</v>
      </c>
      <c r="D292" s="61">
        <v>0</v>
      </c>
      <c r="E292" s="61">
        <v>5.98</v>
      </c>
      <c r="F292" s="61">
        <v>39.979999999999997</v>
      </c>
      <c r="G292" s="168"/>
    </row>
    <row r="293" spans="1:7" ht="28.5" customHeight="1">
      <c r="A293" s="102"/>
      <c r="B293" s="486"/>
      <c r="C293" s="57"/>
      <c r="D293" s="57"/>
      <c r="E293" s="57"/>
      <c r="F293" s="180"/>
      <c r="G293" s="168"/>
    </row>
    <row r="294" spans="1:7" ht="28.5" customHeight="1">
      <c r="A294" s="119" t="s">
        <v>95</v>
      </c>
      <c r="B294" s="481" t="s">
        <v>96</v>
      </c>
      <c r="C294" s="57">
        <v>2.2400000000000002</v>
      </c>
      <c r="D294" s="68">
        <v>0.44</v>
      </c>
      <c r="E294" s="68">
        <v>23.16</v>
      </c>
      <c r="F294" s="61">
        <v>55.25</v>
      </c>
      <c r="G294" s="168"/>
    </row>
    <row r="295" spans="1:7" ht="28.5" customHeight="1">
      <c r="A295" s="70" t="s">
        <v>29</v>
      </c>
      <c r="B295" s="71">
        <f>B294+B293+B292+B291+B290+B289</f>
        <v>680</v>
      </c>
      <c r="C295" s="70">
        <f>C294+C293+C292+C291+C290+C289</f>
        <v>25.79</v>
      </c>
      <c r="D295" s="70">
        <f>D294+D293+D292+D291+D290+D289</f>
        <v>28.24</v>
      </c>
      <c r="E295" s="70">
        <f>E294+E293+E292+E291+E290+E289</f>
        <v>89.35</v>
      </c>
      <c r="F295" s="70">
        <f>F294+F293+F292+F291+F290+F289</f>
        <v>690.98</v>
      </c>
      <c r="G295" s="168"/>
    </row>
    <row r="296" spans="1:7" ht="28.5" customHeight="1">
      <c r="A296" s="82" t="s">
        <v>53</v>
      </c>
      <c r="B296" s="83">
        <f>B295+B287</f>
        <v>41556</v>
      </c>
      <c r="C296" s="84">
        <f>C295+C287</f>
        <v>43.08</v>
      </c>
      <c r="D296" s="84">
        <f>D295+D287</f>
        <v>46.99</v>
      </c>
      <c r="E296" s="84">
        <f>E295+E287</f>
        <v>156.63</v>
      </c>
      <c r="F296" s="84">
        <f>F295+F287</f>
        <v>1195.4100000000001</v>
      </c>
      <c r="G296" s="168"/>
    </row>
    <row r="297" spans="1:7" ht="28.5" customHeight="1">
      <c r="A297" s="104"/>
      <c r="B297" s="105"/>
      <c r="C297" s="106"/>
      <c r="D297" s="106"/>
      <c r="E297" s="106"/>
      <c r="F297" s="106"/>
      <c r="G297" s="168"/>
    </row>
    <row r="298" spans="1:7" ht="24" customHeight="1">
      <c r="A298" s="104"/>
      <c r="B298" s="105"/>
      <c r="C298" s="106"/>
      <c r="D298" s="106"/>
      <c r="E298" s="106"/>
      <c r="F298" s="106"/>
      <c r="G298" s="168"/>
    </row>
    <row r="299" spans="1:7" ht="24" customHeight="1">
      <c r="A299" s="104"/>
      <c r="B299" s="105"/>
      <c r="C299" s="106"/>
      <c r="D299" s="47" t="s">
        <v>252</v>
      </c>
      <c r="E299" s="48"/>
      <c r="F299" s="48"/>
      <c r="G299" s="168"/>
    </row>
    <row r="300" spans="1:7" ht="24" customHeight="1">
      <c r="A300" s="104"/>
      <c r="B300" s="105"/>
      <c r="C300" s="106"/>
      <c r="D300" s="47" t="s">
        <v>253</v>
      </c>
      <c r="E300" s="49"/>
      <c r="F300" s="49"/>
      <c r="G300" s="168"/>
    </row>
    <row r="301" spans="1:7" ht="24" customHeight="1">
      <c r="A301" s="636" t="s">
        <v>254</v>
      </c>
      <c r="B301" s="636"/>
      <c r="C301" s="636"/>
      <c r="D301" s="636"/>
      <c r="E301" s="636"/>
      <c r="F301" s="636"/>
      <c r="G301" s="168"/>
    </row>
    <row r="302" spans="1:7" ht="24" customHeight="1">
      <c r="A302" s="637" t="s">
        <v>255</v>
      </c>
      <c r="B302" s="638"/>
      <c r="C302" s="638"/>
      <c r="D302" s="638"/>
      <c r="E302" s="638"/>
      <c r="F302" s="638"/>
      <c r="G302" s="168"/>
    </row>
    <row r="303" spans="1:7" ht="24" customHeight="1">
      <c r="A303" s="637" t="s">
        <v>285</v>
      </c>
      <c r="B303" s="638"/>
      <c r="C303" s="638"/>
      <c r="D303" s="638"/>
      <c r="E303" s="638"/>
      <c r="F303" s="638"/>
      <c r="G303" s="168"/>
    </row>
    <row r="304" spans="1:7" ht="24" customHeight="1">
      <c r="A304" s="639" t="s">
        <v>284</v>
      </c>
      <c r="B304" s="639"/>
      <c r="C304" s="639"/>
      <c r="D304" s="639"/>
      <c r="E304" s="639"/>
      <c r="F304" s="639"/>
      <c r="G304" s="168"/>
    </row>
    <row r="305" spans="1:7" ht="28.5" customHeight="1">
      <c r="A305" s="539" t="s">
        <v>198</v>
      </c>
      <c r="B305" s="540"/>
      <c r="C305" s="540"/>
      <c r="D305" s="540"/>
      <c r="E305" s="540"/>
      <c r="F305" s="540"/>
      <c r="G305" s="201"/>
    </row>
    <row r="306" spans="1:7" ht="28.5" customHeight="1">
      <c r="A306" s="517" t="s">
        <v>3</v>
      </c>
      <c r="B306" s="517" t="s">
        <v>6</v>
      </c>
      <c r="C306" s="517"/>
      <c r="D306" s="517"/>
      <c r="E306" s="517"/>
      <c r="F306" s="517"/>
      <c r="G306" s="201"/>
    </row>
    <row r="307" spans="1:7" ht="28.5" customHeight="1">
      <c r="A307" s="517"/>
      <c r="B307" s="537" t="s">
        <v>7</v>
      </c>
      <c r="C307" s="517" t="s">
        <v>8</v>
      </c>
      <c r="D307" s="517" t="s">
        <v>9</v>
      </c>
      <c r="E307" s="517" t="s">
        <v>10</v>
      </c>
      <c r="F307" s="538" t="s">
        <v>11</v>
      </c>
      <c r="G307" s="201"/>
    </row>
    <row r="308" spans="1:7" ht="28.5" customHeight="1">
      <c r="A308" s="517"/>
      <c r="B308" s="537"/>
      <c r="C308" s="517"/>
      <c r="D308" s="517"/>
      <c r="E308" s="517"/>
      <c r="F308" s="538"/>
      <c r="G308" s="201"/>
    </row>
    <row r="309" spans="1:7" ht="28.5" customHeight="1">
      <c r="A309" s="526" t="s">
        <v>12</v>
      </c>
      <c r="B309" s="527"/>
      <c r="C309" s="527"/>
      <c r="D309" s="527"/>
      <c r="E309" s="527"/>
      <c r="F309" s="527"/>
      <c r="G309" s="201"/>
    </row>
    <row r="310" spans="1:7" ht="28.5" customHeight="1">
      <c r="A310" s="88" t="s">
        <v>199</v>
      </c>
      <c r="B310" s="183">
        <f>меню!D720</f>
        <v>90</v>
      </c>
      <c r="C310" s="57">
        <v>9.5555555555555607</v>
      </c>
      <c r="D310" s="57">
        <v>11.5444444444444</v>
      </c>
      <c r="E310" s="57">
        <v>14.18</v>
      </c>
      <c r="F310" s="208">
        <v>171.444444444444</v>
      </c>
      <c r="G310" s="209"/>
    </row>
    <row r="311" spans="1:7" ht="28.5" customHeight="1">
      <c r="A311" s="585" t="s">
        <v>125</v>
      </c>
      <c r="B311" s="586"/>
      <c r="C311" s="586"/>
      <c r="D311" s="586"/>
      <c r="E311" s="586"/>
      <c r="F311" s="586"/>
      <c r="G311" s="209"/>
    </row>
    <row r="312" spans="1:7" ht="28.5" customHeight="1">
      <c r="A312" s="164" t="s">
        <v>201</v>
      </c>
      <c r="B312" s="183">
        <f>меню!D733</f>
        <v>90</v>
      </c>
      <c r="C312" s="57"/>
      <c r="D312" s="57"/>
      <c r="E312" s="57"/>
      <c r="F312" s="208"/>
      <c r="G312" s="209"/>
    </row>
    <row r="313" spans="1:7" ht="28.5" customHeight="1">
      <c r="A313" s="91" t="s">
        <v>69</v>
      </c>
      <c r="B313" s="92">
        <f>меню!D736</f>
        <v>150</v>
      </c>
      <c r="C313" s="57">
        <v>4.8</v>
      </c>
      <c r="D313" s="57">
        <v>6.75</v>
      </c>
      <c r="E313" s="57">
        <v>24.62</v>
      </c>
      <c r="F313" s="58">
        <v>200.46</v>
      </c>
      <c r="G313" s="209"/>
    </row>
    <row r="314" spans="1:7" ht="28.5" customHeight="1">
      <c r="A314" s="169" t="s">
        <v>166</v>
      </c>
      <c r="B314" s="191">
        <v>200</v>
      </c>
      <c r="C314" s="23">
        <v>0.5</v>
      </c>
      <c r="D314" s="101">
        <v>0</v>
      </c>
      <c r="E314" s="101">
        <v>15.36</v>
      </c>
      <c r="F314" s="101">
        <v>102.28</v>
      </c>
      <c r="G314" s="186"/>
    </row>
    <row r="315" spans="1:7" ht="28.5" customHeight="1">
      <c r="A315" s="117" t="s">
        <v>193</v>
      </c>
      <c r="B315" s="64" t="s">
        <v>25</v>
      </c>
      <c r="C315" s="58">
        <v>0.66</v>
      </c>
      <c r="D315" s="58">
        <v>0.38</v>
      </c>
      <c r="E315" s="58">
        <v>14.25</v>
      </c>
      <c r="F315" s="58">
        <v>85</v>
      </c>
      <c r="G315" s="186"/>
    </row>
    <row r="316" spans="1:7" ht="28.5" customHeight="1">
      <c r="A316" s="102"/>
      <c r="B316" s="103"/>
      <c r="C316" s="57"/>
      <c r="D316" s="57"/>
      <c r="E316" s="57"/>
      <c r="F316" s="58"/>
      <c r="G316" s="186"/>
    </row>
    <row r="317" spans="1:7" ht="28.5" customHeight="1">
      <c r="A317" s="70" t="s">
        <v>29</v>
      </c>
      <c r="B317" s="71">
        <f>B316+B315+B314+B313+B310</f>
        <v>560</v>
      </c>
      <c r="C317" s="70">
        <f>SUM(C310:C316)</f>
        <v>15.515555555555601</v>
      </c>
      <c r="D317" s="70">
        <f>SUM(D310:D316)</f>
        <v>18.674444444444401</v>
      </c>
      <c r="E317" s="70">
        <f>SUM(E310:E316)</f>
        <v>68.41</v>
      </c>
      <c r="F317" s="70">
        <f>SUM(F310:F316)</f>
        <v>559.18444444444401</v>
      </c>
      <c r="G317" s="210"/>
    </row>
    <row r="318" spans="1:7" ht="28.5" customHeight="1">
      <c r="A318" s="526" t="s">
        <v>30</v>
      </c>
      <c r="B318" s="527"/>
      <c r="C318" s="527"/>
      <c r="D318" s="527"/>
      <c r="E318" s="527"/>
      <c r="F318" s="527"/>
      <c r="G318" s="210"/>
    </row>
    <row r="319" spans="1:7" ht="28.5" customHeight="1">
      <c r="A319" s="192" t="str">
        <f>меню!A749</f>
        <v xml:space="preserve">Рассольник Ленинградский с птицей, зеленью (без картофеля)                                                           </v>
      </c>
      <c r="B319" s="193" t="str">
        <f>меню!D749</f>
        <v>230</v>
      </c>
      <c r="C319" s="23">
        <v>9.36</v>
      </c>
      <c r="D319" s="23">
        <v>13.61</v>
      </c>
      <c r="E319" s="23">
        <v>29.42</v>
      </c>
      <c r="F319" s="23">
        <v>241.66</v>
      </c>
      <c r="G319" s="210"/>
    </row>
    <row r="320" spans="1:7" ht="28.5" customHeight="1">
      <c r="A320" s="88" t="str">
        <f>меню!A762</f>
        <v xml:space="preserve">Колбаска мясная </v>
      </c>
      <c r="B320" s="64" t="str">
        <f>меню!D762</f>
        <v>90</v>
      </c>
      <c r="C320" s="54">
        <v>8.1333333333333293</v>
      </c>
      <c r="D320" s="54">
        <v>8.8000000000000007</v>
      </c>
      <c r="E320" s="54">
        <v>18.02</v>
      </c>
      <c r="F320" s="54">
        <v>166.777777777778</v>
      </c>
      <c r="G320" s="210"/>
    </row>
    <row r="321" spans="1:50" ht="28.5" customHeight="1">
      <c r="A321" s="580" t="s">
        <v>66</v>
      </c>
      <c r="B321" s="581"/>
      <c r="C321" s="581"/>
      <c r="D321" s="581"/>
      <c r="E321" s="581"/>
      <c r="F321" s="581"/>
      <c r="G321" s="210"/>
    </row>
    <row r="322" spans="1:50" ht="28.5" customHeight="1">
      <c r="A322" s="89" t="str">
        <f>A320</f>
        <v xml:space="preserve">Колбаска мясная </v>
      </c>
      <c r="B322" s="90">
        <f>меню!D775</f>
        <v>90</v>
      </c>
      <c r="C322" s="51"/>
      <c r="D322" s="51"/>
      <c r="E322" s="197"/>
      <c r="F322" s="198"/>
      <c r="G322" s="210"/>
    </row>
    <row r="323" spans="1:50" ht="28.5" customHeight="1">
      <c r="A323" s="172" t="s">
        <v>203</v>
      </c>
      <c r="B323" s="488">
        <f>меню!D778</f>
        <v>150</v>
      </c>
      <c r="C323" s="23">
        <v>2.42</v>
      </c>
      <c r="D323" s="23">
        <v>2.95</v>
      </c>
      <c r="E323" s="23">
        <v>9.3000000000000007</v>
      </c>
      <c r="F323" s="23">
        <v>180.2</v>
      </c>
      <c r="G323" s="210"/>
    </row>
    <row r="324" spans="1:50" ht="28.5" customHeight="1">
      <c r="A324" s="174" t="s">
        <v>151</v>
      </c>
      <c r="B324" s="488">
        <v>200</v>
      </c>
      <c r="C324" s="23">
        <v>0.27</v>
      </c>
      <c r="D324" s="23">
        <v>0.05</v>
      </c>
      <c r="E324" s="23">
        <v>8.4600000000000009</v>
      </c>
      <c r="F324" s="23">
        <v>36.46</v>
      </c>
      <c r="G324" s="210"/>
    </row>
    <row r="325" spans="1:50" ht="28.5" customHeight="1">
      <c r="A325" s="102"/>
      <c r="B325" s="486"/>
      <c r="C325" s="116"/>
      <c r="D325" s="57"/>
      <c r="E325" s="116"/>
      <c r="F325" s="58"/>
      <c r="G325" s="210"/>
    </row>
    <row r="326" spans="1:50" ht="28.5" customHeight="1">
      <c r="A326" s="119" t="s">
        <v>95</v>
      </c>
      <c r="B326" s="481" t="s">
        <v>96</v>
      </c>
      <c r="C326" s="57">
        <v>2.2400000000000002</v>
      </c>
      <c r="D326" s="68">
        <v>0.44</v>
      </c>
      <c r="E326" s="68">
        <v>23.16</v>
      </c>
      <c r="F326" s="61">
        <v>55.25</v>
      </c>
      <c r="G326" s="210"/>
    </row>
    <row r="327" spans="1:50" ht="28.5" customHeight="1">
      <c r="A327" s="70" t="s">
        <v>29</v>
      </c>
      <c r="B327" s="71">
        <f>B326+B325+B324+B323+B322+B319</f>
        <v>710</v>
      </c>
      <c r="C327" s="70">
        <f>C326+C325+C324+C323+C320+C319</f>
        <v>22.4233333333333</v>
      </c>
      <c r="D327" s="70">
        <f>D326+D325+D324+D323+D320+D319</f>
        <v>25.85</v>
      </c>
      <c r="E327" s="70">
        <f>E326+E325+E324+E323+E320+E319</f>
        <v>88.36</v>
      </c>
      <c r="F327" s="70">
        <f>F326+F325+F324+F323+F320+F319</f>
        <v>680.34777777777799</v>
      </c>
      <c r="G327" s="210"/>
    </row>
    <row r="328" spans="1:50" ht="28.5" customHeight="1">
      <c r="A328" s="82" t="s">
        <v>53</v>
      </c>
      <c r="B328" s="83"/>
      <c r="C328" s="84">
        <f>C327+C317</f>
        <v>37.938888888888897</v>
      </c>
      <c r="D328" s="84">
        <f>D327+D317</f>
        <v>44.524444444444399</v>
      </c>
      <c r="E328" s="84">
        <f>E327++E317</f>
        <v>156.77000000000001</v>
      </c>
      <c r="F328" s="84">
        <f>F327+F317</f>
        <v>1239.5322222222201</v>
      </c>
      <c r="G328" s="210"/>
    </row>
    <row r="329" spans="1:50" ht="28.5" customHeight="1">
      <c r="A329" s="639" t="s">
        <v>284</v>
      </c>
      <c r="B329" s="639"/>
      <c r="C329" s="639"/>
      <c r="D329" s="639"/>
      <c r="E329" s="639"/>
      <c r="F329" s="639"/>
      <c r="G329" s="210"/>
    </row>
    <row r="330" spans="1:50" s="37" customFormat="1" ht="28.5" customHeight="1">
      <c r="A330" s="576" t="s">
        <v>205</v>
      </c>
      <c r="B330" s="577"/>
      <c r="C330" s="577"/>
      <c r="D330" s="577"/>
      <c r="E330" s="577"/>
      <c r="F330" s="577"/>
      <c r="G330" s="211"/>
    </row>
    <row r="331" spans="1:50" ht="28.5" customHeight="1">
      <c r="A331" s="517" t="s">
        <v>3</v>
      </c>
      <c r="B331" s="517" t="s">
        <v>6</v>
      </c>
      <c r="C331" s="517"/>
      <c r="D331" s="517"/>
      <c r="E331" s="517"/>
      <c r="F331" s="517"/>
      <c r="G331" s="211"/>
    </row>
    <row r="332" spans="1:50" ht="28.5" customHeight="1">
      <c r="A332" s="517"/>
      <c r="B332" s="537" t="s">
        <v>7</v>
      </c>
      <c r="C332" s="517" t="s">
        <v>8</v>
      </c>
      <c r="D332" s="517" t="s">
        <v>9</v>
      </c>
      <c r="E332" s="517" t="s">
        <v>10</v>
      </c>
      <c r="F332" s="538" t="s">
        <v>11</v>
      </c>
      <c r="G332" s="211"/>
    </row>
    <row r="333" spans="1:50" ht="28.5" customHeight="1">
      <c r="A333" s="517"/>
      <c r="B333" s="537"/>
      <c r="C333" s="517"/>
      <c r="D333" s="517"/>
      <c r="E333" s="517"/>
      <c r="F333" s="538"/>
      <c r="G333" s="211"/>
    </row>
    <row r="334" spans="1:50" ht="28.5" customHeight="1">
      <c r="A334" s="526" t="s">
        <v>12</v>
      </c>
      <c r="B334" s="527"/>
      <c r="C334" s="527"/>
      <c r="D334" s="527"/>
      <c r="E334" s="527"/>
      <c r="F334" s="527"/>
      <c r="G334" s="211"/>
    </row>
    <row r="335" spans="1:50" s="40" customFormat="1" ht="28.5" customHeight="1">
      <c r="A335" s="66" t="s">
        <v>206</v>
      </c>
      <c r="B335" s="163">
        <f>меню!D802</f>
        <v>60</v>
      </c>
      <c r="C335" s="58">
        <v>0.85</v>
      </c>
      <c r="D335" s="58">
        <v>7.0000000000000007E-2</v>
      </c>
      <c r="E335" s="58">
        <v>14.51</v>
      </c>
      <c r="F335" s="58">
        <v>22.89</v>
      </c>
      <c r="G335" s="61"/>
      <c r="H335" s="212"/>
      <c r="I335" s="212"/>
      <c r="J335" s="212"/>
      <c r="K335" s="212"/>
      <c r="L335" s="212"/>
      <c r="M335" s="212"/>
      <c r="N335" s="212"/>
      <c r="O335" s="212"/>
      <c r="P335" s="212"/>
      <c r="Q335" s="212"/>
      <c r="R335" s="212"/>
      <c r="S335" s="212"/>
      <c r="T335" s="212"/>
      <c r="U335" s="212"/>
      <c r="V335" s="212"/>
      <c r="W335" s="212"/>
      <c r="X335" s="212"/>
      <c r="Y335" s="212"/>
      <c r="Z335" s="212"/>
      <c r="AA335" s="212"/>
      <c r="AB335" s="212"/>
      <c r="AC335" s="212"/>
      <c r="AD335" s="212"/>
      <c r="AE335" s="212"/>
      <c r="AF335" s="212"/>
      <c r="AG335" s="212"/>
      <c r="AH335" s="212"/>
      <c r="AI335" s="212"/>
      <c r="AJ335" s="212"/>
      <c r="AK335" s="212"/>
      <c r="AL335" s="212"/>
      <c r="AM335" s="212"/>
      <c r="AN335" s="212"/>
      <c r="AO335" s="212"/>
      <c r="AP335" s="212"/>
      <c r="AQ335" s="212"/>
      <c r="AR335" s="212"/>
      <c r="AS335" s="212"/>
      <c r="AT335" s="212"/>
      <c r="AU335" s="212"/>
      <c r="AV335" s="212"/>
      <c r="AW335" s="212"/>
      <c r="AX335" s="212"/>
    </row>
    <row r="336" spans="1:50" s="36" customFormat="1" ht="28.5" customHeight="1">
      <c r="A336" s="66" t="s">
        <v>207</v>
      </c>
      <c r="B336" s="495">
        <f>меню!D804</f>
        <v>90</v>
      </c>
      <c r="C336" s="61">
        <v>12.3888888888889</v>
      </c>
      <c r="D336" s="61">
        <v>10.6222222222222</v>
      </c>
      <c r="E336" s="61">
        <v>11.06</v>
      </c>
      <c r="F336" s="61">
        <v>128.96</v>
      </c>
      <c r="G336" s="211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</row>
    <row r="337" spans="1:50" s="36" customFormat="1" ht="28.5" customHeight="1">
      <c r="A337" s="91" t="s">
        <v>69</v>
      </c>
      <c r="B337" s="92">
        <f>меню!D820</f>
        <v>150</v>
      </c>
      <c r="C337" s="57">
        <v>4.8</v>
      </c>
      <c r="D337" s="57">
        <v>6.3360000000000003</v>
      </c>
      <c r="E337" s="57">
        <v>25.96</v>
      </c>
      <c r="F337" s="58">
        <v>200.46</v>
      </c>
      <c r="G337" s="211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</row>
    <row r="338" spans="1:50" ht="28.5" customHeight="1">
      <c r="A338" s="74" t="s">
        <v>26</v>
      </c>
      <c r="B338" s="478" t="s">
        <v>18</v>
      </c>
      <c r="C338" s="61">
        <v>0.01</v>
      </c>
      <c r="D338" s="61">
        <v>0</v>
      </c>
      <c r="E338" s="61">
        <v>5.98</v>
      </c>
      <c r="F338" s="61">
        <v>39.979999999999997</v>
      </c>
      <c r="G338" s="209"/>
    </row>
    <row r="339" spans="1:50" ht="28.5" customHeight="1">
      <c r="A339" s="119" t="s">
        <v>95</v>
      </c>
      <c r="B339" s="481" t="s">
        <v>96</v>
      </c>
      <c r="C339" s="57">
        <v>2.2400000000000002</v>
      </c>
      <c r="D339" s="68">
        <v>0.44</v>
      </c>
      <c r="E339" s="68">
        <v>23.16</v>
      </c>
      <c r="F339" s="61">
        <v>55.25</v>
      </c>
      <c r="G339" s="69"/>
    </row>
    <row r="340" spans="1:50" s="36" customFormat="1" ht="28.5" customHeight="1">
      <c r="A340" s="213" t="s">
        <v>29</v>
      </c>
      <c r="B340" s="128"/>
      <c r="C340" s="70">
        <f>SUM(C335:C339)</f>
        <v>20.288888888888899</v>
      </c>
      <c r="D340" s="70">
        <f>SUM(D335:D339)</f>
        <v>17.468222222222199</v>
      </c>
      <c r="E340" s="70">
        <f>SUM(E335:E339)</f>
        <v>80.67</v>
      </c>
      <c r="F340" s="70">
        <f>SUM(F335:F339)</f>
        <v>447.54</v>
      </c>
      <c r="G340" s="210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</row>
    <row r="341" spans="1:50" s="36" customFormat="1" ht="28.5" customHeight="1">
      <c r="A341" s="526" t="s">
        <v>30</v>
      </c>
      <c r="B341" s="527"/>
      <c r="C341" s="527"/>
      <c r="D341" s="527"/>
      <c r="E341" s="527"/>
      <c r="F341" s="527"/>
      <c r="G341" s="210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</row>
    <row r="342" spans="1:50" s="36" customFormat="1" ht="28.5" customHeight="1">
      <c r="A342" s="169" t="str">
        <f>меню!A831</f>
        <v>Щи из свежей капусты с птицей, сметаной и зеленью (без картофеля)</v>
      </c>
      <c r="B342" s="170">
        <f>меню!D831</f>
        <v>250</v>
      </c>
      <c r="C342" s="23">
        <v>7.4</v>
      </c>
      <c r="D342" s="23">
        <v>12.47</v>
      </c>
      <c r="E342" s="23">
        <v>18.82</v>
      </c>
      <c r="F342" s="23">
        <v>218.63</v>
      </c>
      <c r="G342" s="210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</row>
    <row r="343" spans="1:50" s="36" customFormat="1" ht="28.5" customHeight="1">
      <c r="A343" s="214" t="str">
        <f>меню!A846</f>
        <v xml:space="preserve">Плов перловый с мясом </v>
      </c>
      <c r="B343" s="496" t="str">
        <f>меню!D846</f>
        <v>200</v>
      </c>
      <c r="C343" s="57">
        <v>11.35</v>
      </c>
      <c r="D343" s="57">
        <v>12.68</v>
      </c>
      <c r="E343" s="57">
        <v>32.5</v>
      </c>
      <c r="F343" s="57">
        <v>253.95</v>
      </c>
      <c r="G343" s="210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</row>
    <row r="344" spans="1:50" s="36" customFormat="1" ht="28.5" customHeight="1">
      <c r="A344" s="199" t="s">
        <v>210</v>
      </c>
      <c r="B344" s="200">
        <v>200</v>
      </c>
      <c r="C344" s="148">
        <v>0.6</v>
      </c>
      <c r="D344" s="148">
        <v>0.08</v>
      </c>
      <c r="E344" s="148">
        <v>16.52</v>
      </c>
      <c r="F344" s="149">
        <v>71.7</v>
      </c>
      <c r="G344" s="210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</row>
    <row r="345" spans="1:50" s="36" customFormat="1" ht="28.5" customHeight="1">
      <c r="A345" s="102"/>
      <c r="B345" s="103"/>
      <c r="C345" s="57"/>
      <c r="D345" s="57"/>
      <c r="E345" s="57"/>
      <c r="F345" s="58"/>
      <c r="G345" s="210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</row>
    <row r="346" spans="1:50" s="36" customFormat="1" ht="28.5" customHeight="1">
      <c r="A346" s="119" t="s">
        <v>95</v>
      </c>
      <c r="B346" s="120" t="s">
        <v>96</v>
      </c>
      <c r="C346" s="57">
        <v>2.2400000000000002</v>
      </c>
      <c r="D346" s="68">
        <v>0.44</v>
      </c>
      <c r="E346" s="68">
        <v>23.16</v>
      </c>
      <c r="F346" s="61">
        <v>55.25</v>
      </c>
      <c r="G346" s="210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</row>
    <row r="347" spans="1:50" s="36" customFormat="1" ht="28.5" customHeight="1">
      <c r="A347" s="70" t="s">
        <v>29</v>
      </c>
      <c r="B347" s="71">
        <f>B346+B345+B344+B343+B342</f>
        <v>690</v>
      </c>
      <c r="C347" s="70">
        <f>C346+C345+C344+C343+C342</f>
        <v>21.59</v>
      </c>
      <c r="D347" s="70">
        <f>D346+D345+D344+D343+D342</f>
        <v>25.67</v>
      </c>
      <c r="E347" s="70">
        <f>E346+E345+E344+E343+E342</f>
        <v>91</v>
      </c>
      <c r="F347" s="70">
        <f>F346+F345+F344+F343+F342</f>
        <v>599.53</v>
      </c>
      <c r="G347" s="210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</row>
    <row r="348" spans="1:50" s="36" customFormat="1" ht="28.5" customHeight="1">
      <c r="A348" s="82" t="s">
        <v>53</v>
      </c>
      <c r="B348" s="83"/>
      <c r="C348" s="84">
        <f>C347+C340</f>
        <v>41.878888888888902</v>
      </c>
      <c r="D348" s="84">
        <f>D347+D340</f>
        <v>43.138222222222197</v>
      </c>
      <c r="E348" s="84">
        <f>E347+E340</f>
        <v>171.67</v>
      </c>
      <c r="F348" s="84">
        <f>F347+F340</f>
        <v>1047.07</v>
      </c>
      <c r="G348" s="210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</row>
    <row r="349" spans="1:50" s="36" customFormat="1" ht="28.5" customHeight="1">
      <c r="A349" s="104"/>
      <c r="B349" s="105"/>
      <c r="C349" s="106"/>
      <c r="D349" s="106"/>
      <c r="E349" s="106"/>
      <c r="F349" s="106"/>
      <c r="G349" s="210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</row>
    <row r="350" spans="1:50" s="36" customFormat="1" ht="28.5" customHeight="1">
      <c r="A350" s="104"/>
      <c r="B350" s="105"/>
      <c r="C350" s="106"/>
      <c r="D350" s="106"/>
      <c r="E350" s="106"/>
      <c r="F350" s="106"/>
      <c r="G350" s="210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</row>
    <row r="351" spans="1:50" s="36" customFormat="1" ht="28.5" customHeight="1">
      <c r="A351" s="104"/>
      <c r="B351" s="105"/>
      <c r="C351" s="106"/>
      <c r="D351" s="47" t="s">
        <v>252</v>
      </c>
      <c r="E351" s="48"/>
      <c r="F351" s="48"/>
      <c r="G351" s="210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</row>
    <row r="352" spans="1:50" s="36" customFormat="1" ht="28.5" customHeight="1">
      <c r="A352" s="104"/>
      <c r="B352" s="105"/>
      <c r="C352" s="106"/>
      <c r="D352" s="47" t="s">
        <v>253</v>
      </c>
      <c r="E352" s="49"/>
      <c r="F352" s="49"/>
      <c r="G352" s="210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</row>
    <row r="353" spans="1:50" s="36" customFormat="1" ht="24" customHeight="1">
      <c r="A353" s="636" t="s">
        <v>254</v>
      </c>
      <c r="B353" s="636"/>
      <c r="C353" s="636"/>
      <c r="D353" s="636"/>
      <c r="E353" s="636"/>
      <c r="F353" s="636"/>
      <c r="G353" s="210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</row>
    <row r="354" spans="1:50" s="36" customFormat="1" ht="24" customHeight="1">
      <c r="A354" s="637" t="s">
        <v>255</v>
      </c>
      <c r="B354" s="638"/>
      <c r="C354" s="638"/>
      <c r="D354" s="638"/>
      <c r="E354" s="638"/>
      <c r="F354" s="638"/>
      <c r="G354" s="210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</row>
    <row r="355" spans="1:50" s="36" customFormat="1" ht="24" customHeight="1">
      <c r="A355" s="637" t="s">
        <v>285</v>
      </c>
      <c r="B355" s="638"/>
      <c r="C355" s="638"/>
      <c r="D355" s="638"/>
      <c r="E355" s="638"/>
      <c r="F355" s="638"/>
      <c r="G355" s="210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</row>
    <row r="356" spans="1:50" s="36" customFormat="1" ht="24" customHeight="1">
      <c r="A356" s="639" t="s">
        <v>284</v>
      </c>
      <c r="B356" s="639"/>
      <c r="C356" s="639"/>
      <c r="D356" s="639"/>
      <c r="E356" s="639"/>
      <c r="F356" s="639"/>
      <c r="G356" s="210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</row>
    <row r="357" spans="1:50" ht="28.5" customHeight="1">
      <c r="A357" s="539" t="s">
        <v>211</v>
      </c>
      <c r="B357" s="540"/>
      <c r="C357" s="540"/>
      <c r="D357" s="540"/>
      <c r="E357" s="540"/>
      <c r="F357" s="540"/>
      <c r="G357" s="150"/>
    </row>
    <row r="358" spans="1:50" s="38" customFormat="1" ht="28.5" customHeight="1">
      <c r="A358" s="517" t="s">
        <v>3</v>
      </c>
      <c r="B358" s="517" t="s">
        <v>6</v>
      </c>
      <c r="C358" s="517"/>
      <c r="D358" s="517"/>
      <c r="E358" s="517"/>
      <c r="F358" s="517"/>
      <c r="G358" s="116"/>
      <c r="H358" s="144"/>
      <c r="I358" s="144"/>
      <c r="J358" s="144"/>
      <c r="K358" s="144"/>
      <c r="L358" s="144"/>
      <c r="M358" s="144"/>
      <c r="N358" s="144"/>
      <c r="O358" s="144"/>
      <c r="P358" s="144"/>
      <c r="Q358" s="144"/>
      <c r="R358" s="144"/>
      <c r="S358" s="144"/>
      <c r="T358" s="144"/>
      <c r="U358" s="144"/>
      <c r="V358" s="144"/>
      <c r="W358" s="144"/>
      <c r="X358" s="144"/>
      <c r="Y358" s="144"/>
      <c r="Z358" s="144"/>
      <c r="AA358" s="144"/>
      <c r="AB358" s="144"/>
      <c r="AC358" s="144"/>
      <c r="AD358" s="144"/>
      <c r="AE358" s="144"/>
      <c r="AF358" s="144"/>
      <c r="AG358" s="144"/>
      <c r="AH358" s="144"/>
      <c r="AI358" s="144"/>
      <c r="AJ358" s="144"/>
      <c r="AK358" s="144"/>
      <c r="AL358" s="144"/>
      <c r="AM358" s="144"/>
      <c r="AN358" s="144"/>
      <c r="AO358" s="144"/>
      <c r="AP358" s="144"/>
      <c r="AQ358" s="144"/>
      <c r="AR358" s="144"/>
      <c r="AS358" s="144"/>
      <c r="AT358" s="144"/>
      <c r="AU358" s="144"/>
      <c r="AV358" s="144"/>
      <c r="AW358" s="144"/>
      <c r="AX358" s="144"/>
    </row>
    <row r="359" spans="1:50" s="38" customFormat="1" ht="28.5" customHeight="1">
      <c r="A359" s="517"/>
      <c r="B359" s="537" t="s">
        <v>7</v>
      </c>
      <c r="C359" s="517" t="s">
        <v>8</v>
      </c>
      <c r="D359" s="517" t="s">
        <v>9</v>
      </c>
      <c r="E359" s="517" t="s">
        <v>10</v>
      </c>
      <c r="F359" s="538" t="s">
        <v>11</v>
      </c>
      <c r="G359" s="122"/>
      <c r="H359" s="144"/>
      <c r="I359" s="144"/>
      <c r="J359" s="144"/>
      <c r="K359" s="144"/>
      <c r="L359" s="144"/>
      <c r="M359" s="144"/>
      <c r="N359" s="144"/>
      <c r="O359" s="144"/>
      <c r="P359" s="144"/>
      <c r="Q359" s="144"/>
      <c r="R359" s="144"/>
      <c r="S359" s="144"/>
      <c r="T359" s="144"/>
      <c r="U359" s="144"/>
      <c r="V359" s="144"/>
      <c r="W359" s="144"/>
      <c r="X359" s="144"/>
      <c r="Y359" s="144"/>
      <c r="Z359" s="144"/>
      <c r="AA359" s="144"/>
      <c r="AB359" s="144"/>
      <c r="AC359" s="144"/>
      <c r="AD359" s="144"/>
      <c r="AE359" s="144"/>
      <c r="AF359" s="144"/>
      <c r="AG359" s="144"/>
      <c r="AH359" s="144"/>
      <c r="AI359" s="144"/>
      <c r="AJ359" s="144"/>
      <c r="AK359" s="144"/>
      <c r="AL359" s="144"/>
      <c r="AM359" s="144"/>
      <c r="AN359" s="144"/>
      <c r="AO359" s="144"/>
      <c r="AP359" s="144"/>
      <c r="AQ359" s="144"/>
      <c r="AR359" s="144"/>
      <c r="AS359" s="144"/>
      <c r="AT359" s="144"/>
      <c r="AU359" s="144"/>
      <c r="AV359" s="144"/>
      <c r="AW359" s="144"/>
      <c r="AX359" s="144"/>
    </row>
    <row r="360" spans="1:50" s="38" customFormat="1" ht="28.5" customHeight="1">
      <c r="A360" s="517"/>
      <c r="B360" s="537"/>
      <c r="C360" s="517"/>
      <c r="D360" s="517"/>
      <c r="E360" s="517"/>
      <c r="F360" s="538"/>
      <c r="G360" s="201"/>
      <c r="H360" s="144"/>
      <c r="I360" s="144"/>
      <c r="J360" s="144"/>
      <c r="K360" s="144"/>
      <c r="L360" s="144"/>
      <c r="M360" s="144"/>
      <c r="N360" s="144"/>
      <c r="O360" s="144"/>
      <c r="P360" s="144"/>
      <c r="Q360" s="144"/>
      <c r="R360" s="144"/>
      <c r="S360" s="144"/>
      <c r="T360" s="144"/>
      <c r="U360" s="144"/>
      <c r="V360" s="144"/>
      <c r="W360" s="144"/>
      <c r="X360" s="144"/>
      <c r="Y360" s="144"/>
      <c r="Z360" s="144"/>
      <c r="AA360" s="144"/>
      <c r="AB360" s="144"/>
      <c r="AC360" s="144"/>
      <c r="AD360" s="144"/>
      <c r="AE360" s="144"/>
      <c r="AF360" s="144"/>
      <c r="AG360" s="144"/>
      <c r="AH360" s="144"/>
      <c r="AI360" s="144"/>
      <c r="AJ360" s="144"/>
      <c r="AK360" s="144"/>
      <c r="AL360" s="144"/>
      <c r="AM360" s="144"/>
      <c r="AN360" s="144"/>
      <c r="AO360" s="144"/>
      <c r="AP360" s="144"/>
      <c r="AQ360" s="144"/>
      <c r="AR360" s="144"/>
      <c r="AS360" s="144"/>
      <c r="AT360" s="144"/>
      <c r="AU360" s="144"/>
      <c r="AV360" s="144"/>
      <c r="AW360" s="144"/>
      <c r="AX360" s="144"/>
    </row>
    <row r="361" spans="1:50" s="38" customFormat="1" ht="28.5" customHeight="1">
      <c r="A361" s="526" t="s">
        <v>12</v>
      </c>
      <c r="B361" s="527"/>
      <c r="C361" s="527"/>
      <c r="D361" s="527"/>
      <c r="E361" s="527"/>
      <c r="F361" s="527"/>
      <c r="G361" s="201"/>
      <c r="H361" s="144"/>
      <c r="I361" s="144"/>
      <c r="J361" s="144"/>
      <c r="K361" s="144"/>
      <c r="L361" s="144"/>
      <c r="M361" s="144"/>
      <c r="N361" s="144"/>
      <c r="O361" s="144"/>
      <c r="P361" s="144"/>
      <c r="Q361" s="144"/>
      <c r="R361" s="144"/>
      <c r="S361" s="144"/>
      <c r="T361" s="144"/>
      <c r="U361" s="144"/>
      <c r="V361" s="144"/>
      <c r="W361" s="144"/>
      <c r="X361" s="144"/>
      <c r="Y361" s="144"/>
      <c r="Z361" s="144"/>
      <c r="AA361" s="144"/>
      <c r="AB361" s="144"/>
      <c r="AC361" s="144"/>
      <c r="AD361" s="144"/>
      <c r="AE361" s="144"/>
      <c r="AF361" s="144"/>
      <c r="AG361" s="144"/>
      <c r="AH361" s="144"/>
      <c r="AI361" s="144"/>
      <c r="AJ361" s="144"/>
      <c r="AK361" s="144"/>
      <c r="AL361" s="144"/>
      <c r="AM361" s="144"/>
      <c r="AN361" s="144"/>
      <c r="AO361" s="144"/>
      <c r="AP361" s="144"/>
      <c r="AQ361" s="144"/>
      <c r="AR361" s="144"/>
      <c r="AS361" s="144"/>
      <c r="AT361" s="144"/>
      <c r="AU361" s="144"/>
      <c r="AV361" s="144"/>
      <c r="AW361" s="144"/>
      <c r="AX361" s="144"/>
    </row>
    <row r="362" spans="1:50" s="38" customFormat="1" ht="27" customHeight="1">
      <c r="A362" s="74" t="s">
        <v>121</v>
      </c>
      <c r="B362" s="142">
        <f>меню!D869</f>
        <v>90</v>
      </c>
      <c r="C362" s="54">
        <v>12.05</v>
      </c>
      <c r="D362" s="54">
        <v>12.4</v>
      </c>
      <c r="E362" s="54">
        <v>28.05</v>
      </c>
      <c r="F362" s="54">
        <v>213.6</v>
      </c>
      <c r="G362" s="201"/>
      <c r="H362" s="144"/>
      <c r="I362" s="144"/>
      <c r="J362" s="144"/>
      <c r="K362" s="144"/>
      <c r="L362" s="144"/>
      <c r="M362" s="144"/>
      <c r="N362" s="144"/>
      <c r="O362" s="144"/>
      <c r="P362" s="144"/>
      <c r="Q362" s="144"/>
      <c r="R362" s="144"/>
      <c r="S362" s="144"/>
      <c r="T362" s="144"/>
      <c r="U362" s="144"/>
      <c r="V362" s="144"/>
      <c r="W362" s="144"/>
      <c r="X362" s="144"/>
      <c r="Y362" s="144"/>
      <c r="Z362" s="144"/>
      <c r="AA362" s="144"/>
      <c r="AB362" s="144"/>
      <c r="AC362" s="144"/>
      <c r="AD362" s="144"/>
      <c r="AE362" s="144"/>
      <c r="AF362" s="144"/>
      <c r="AG362" s="144"/>
      <c r="AH362" s="144"/>
      <c r="AI362" s="144"/>
      <c r="AJ362" s="144"/>
      <c r="AK362" s="144"/>
      <c r="AL362" s="144"/>
      <c r="AM362" s="144"/>
      <c r="AN362" s="144"/>
      <c r="AO362" s="144"/>
      <c r="AP362" s="144"/>
      <c r="AQ362" s="144"/>
      <c r="AR362" s="144"/>
      <c r="AS362" s="144"/>
      <c r="AT362" s="144"/>
      <c r="AU362" s="144"/>
      <c r="AV362" s="144"/>
      <c r="AW362" s="144"/>
      <c r="AX362" s="144"/>
    </row>
    <row r="363" spans="1:50" s="38" customFormat="1" ht="24.75" customHeight="1">
      <c r="A363" s="565" t="s">
        <v>125</v>
      </c>
      <c r="B363" s="566"/>
      <c r="C363" s="566"/>
      <c r="D363" s="566"/>
      <c r="E363" s="566"/>
      <c r="F363" s="566"/>
      <c r="G363" s="143"/>
      <c r="H363" s="144"/>
      <c r="I363" s="144"/>
      <c r="J363" s="144"/>
      <c r="K363" s="144"/>
      <c r="L363" s="144"/>
      <c r="M363" s="144"/>
      <c r="N363" s="144"/>
      <c r="O363" s="144"/>
      <c r="P363" s="144"/>
      <c r="Q363" s="144"/>
      <c r="R363" s="144"/>
      <c r="S363" s="144"/>
      <c r="T363" s="144"/>
      <c r="U363" s="144"/>
      <c r="V363" s="144"/>
      <c r="W363" s="144"/>
      <c r="X363" s="144"/>
      <c r="Y363" s="144"/>
      <c r="Z363" s="144"/>
      <c r="AA363" s="144"/>
      <c r="AB363" s="144"/>
      <c r="AC363" s="144"/>
      <c r="AD363" s="144"/>
      <c r="AE363" s="144"/>
      <c r="AF363" s="144"/>
      <c r="AG363" s="144"/>
      <c r="AH363" s="144"/>
      <c r="AI363" s="144"/>
      <c r="AJ363" s="144"/>
      <c r="AK363" s="144"/>
      <c r="AL363" s="144"/>
      <c r="AM363" s="144"/>
      <c r="AN363" s="144"/>
      <c r="AO363" s="144"/>
      <c r="AP363" s="144"/>
      <c r="AQ363" s="144"/>
      <c r="AR363" s="144"/>
      <c r="AS363" s="144"/>
      <c r="AT363" s="144"/>
      <c r="AU363" s="144"/>
      <c r="AV363" s="144"/>
      <c r="AW363" s="144"/>
      <c r="AX363" s="144"/>
    </row>
    <row r="364" spans="1:50" s="38" customFormat="1" ht="27" customHeight="1">
      <c r="A364" s="216" t="s">
        <v>126</v>
      </c>
      <c r="B364" s="120" t="str">
        <f>меню!D882</f>
        <v>90</v>
      </c>
      <c r="C364" s="189"/>
      <c r="D364" s="189"/>
      <c r="E364" s="189"/>
      <c r="F364" s="190"/>
      <c r="G364" s="143"/>
      <c r="H364" s="144"/>
      <c r="I364" s="144"/>
      <c r="J364" s="144"/>
      <c r="K364" s="144"/>
      <c r="L364" s="144"/>
      <c r="M364" s="144"/>
      <c r="N364" s="144"/>
      <c r="O364" s="144"/>
      <c r="P364" s="144"/>
      <c r="Q364" s="144"/>
      <c r="R364" s="144"/>
      <c r="S364" s="144"/>
      <c r="T364" s="144"/>
      <c r="U364" s="144"/>
      <c r="V364" s="144"/>
      <c r="W364" s="144"/>
      <c r="X364" s="144"/>
      <c r="Y364" s="144"/>
      <c r="Z364" s="144"/>
      <c r="AA364" s="144"/>
      <c r="AB364" s="144"/>
      <c r="AC364" s="144"/>
      <c r="AD364" s="144"/>
      <c r="AE364" s="144"/>
      <c r="AF364" s="144"/>
      <c r="AG364" s="144"/>
      <c r="AH364" s="144"/>
      <c r="AI364" s="144"/>
      <c r="AJ364" s="144"/>
      <c r="AK364" s="144"/>
      <c r="AL364" s="144"/>
      <c r="AM364" s="144"/>
      <c r="AN364" s="144"/>
      <c r="AO364" s="144"/>
      <c r="AP364" s="144"/>
      <c r="AQ364" s="144"/>
      <c r="AR364" s="144"/>
      <c r="AS364" s="144"/>
      <c r="AT364" s="144"/>
      <c r="AU364" s="144"/>
      <c r="AV364" s="144"/>
      <c r="AW364" s="144"/>
      <c r="AX364" s="144"/>
    </row>
    <row r="365" spans="1:50" s="38" customFormat="1" ht="28.5" customHeight="1">
      <c r="A365" s="147" t="str">
        <f>меню!A885</f>
        <v xml:space="preserve">Капуста тушеная </v>
      </c>
      <c r="B365" s="484">
        <f>меню!D885</f>
        <v>150</v>
      </c>
      <c r="C365" s="135">
        <v>4.5199999999999996</v>
      </c>
      <c r="D365" s="135">
        <v>8.36</v>
      </c>
      <c r="E365" s="68">
        <v>23.56</v>
      </c>
      <c r="F365" s="68">
        <v>197.6</v>
      </c>
      <c r="G365" s="143"/>
      <c r="H365" s="144"/>
      <c r="I365" s="144"/>
      <c r="J365" s="144"/>
      <c r="K365" s="144"/>
      <c r="L365" s="144"/>
      <c r="M365" s="144"/>
      <c r="N365" s="144"/>
      <c r="O365" s="144"/>
      <c r="P365" s="144"/>
      <c r="Q365" s="144"/>
      <c r="R365" s="144"/>
      <c r="S365" s="144"/>
      <c r="T365" s="144"/>
      <c r="U365" s="144"/>
      <c r="V365" s="144"/>
      <c r="W365" s="144"/>
      <c r="X365" s="144"/>
      <c r="Y365" s="144"/>
      <c r="Z365" s="144"/>
      <c r="AA365" s="144"/>
      <c r="AB365" s="144"/>
      <c r="AC365" s="144"/>
      <c r="AD365" s="144"/>
      <c r="AE365" s="144"/>
      <c r="AF365" s="144"/>
      <c r="AG365" s="144"/>
      <c r="AH365" s="144"/>
      <c r="AI365" s="144"/>
      <c r="AJ365" s="144"/>
      <c r="AK365" s="144"/>
      <c r="AL365" s="144"/>
      <c r="AM365" s="144"/>
      <c r="AN365" s="144"/>
      <c r="AO365" s="144"/>
      <c r="AP365" s="144"/>
      <c r="AQ365" s="144"/>
      <c r="AR365" s="144"/>
      <c r="AS365" s="144"/>
      <c r="AT365" s="144"/>
      <c r="AU365" s="144"/>
      <c r="AV365" s="144"/>
      <c r="AW365" s="144"/>
      <c r="AX365" s="144"/>
    </row>
    <row r="366" spans="1:50" ht="28.5" customHeight="1">
      <c r="A366" s="136" t="s">
        <v>213</v>
      </c>
      <c r="B366" s="488">
        <v>200</v>
      </c>
      <c r="C366" s="23">
        <v>0.9</v>
      </c>
      <c r="D366" s="23">
        <v>0.3</v>
      </c>
      <c r="E366" s="23">
        <v>0.36</v>
      </c>
      <c r="F366" s="23">
        <v>29</v>
      </c>
      <c r="G366" s="116"/>
    </row>
    <row r="367" spans="1:50" ht="29.25" customHeight="1">
      <c r="A367" s="102" t="s">
        <v>95</v>
      </c>
      <c r="B367" s="481" t="s">
        <v>80</v>
      </c>
      <c r="C367" s="57">
        <v>1.05</v>
      </c>
      <c r="D367" s="68">
        <v>0.15</v>
      </c>
      <c r="E367" s="68">
        <v>14.1</v>
      </c>
      <c r="F367" s="61">
        <v>61.95</v>
      </c>
      <c r="G367" s="116"/>
    </row>
    <row r="368" spans="1:50" ht="28.5" customHeight="1">
      <c r="A368" s="102"/>
      <c r="B368" s="103"/>
      <c r="C368" s="57"/>
      <c r="D368" s="57"/>
      <c r="E368" s="57"/>
      <c r="F368" s="58"/>
      <c r="G368" s="116"/>
    </row>
    <row r="369" spans="1:7" ht="28.5" customHeight="1">
      <c r="A369" s="127" t="s">
        <v>29</v>
      </c>
      <c r="B369" s="217">
        <f>B368+B367+B365+B364+B366</f>
        <v>470</v>
      </c>
      <c r="C369" s="70">
        <f>C368+C367+C366+C365+C362</f>
        <v>18.52</v>
      </c>
      <c r="D369" s="70">
        <f>D368+D367+D366+D365+D362</f>
        <v>21.21</v>
      </c>
      <c r="E369" s="70">
        <f>E368+E367+E366+E365+E362</f>
        <v>66.069999999999993</v>
      </c>
      <c r="F369" s="70">
        <f>F368+F367+F366+F365+F362</f>
        <v>502.15</v>
      </c>
      <c r="G369" s="116"/>
    </row>
    <row r="370" spans="1:7" ht="28.5" customHeight="1">
      <c r="A370" s="526" t="s">
        <v>30</v>
      </c>
      <c r="B370" s="527"/>
      <c r="C370" s="527"/>
      <c r="D370" s="527"/>
      <c r="E370" s="527"/>
      <c r="F370" s="527"/>
      <c r="G370" s="116"/>
    </row>
    <row r="371" spans="1:7" ht="28.5" customHeight="1">
      <c r="A371" s="86" t="s">
        <v>55</v>
      </c>
      <c r="B371" s="87">
        <f>меню!D902</f>
        <v>60</v>
      </c>
      <c r="C371" s="58">
        <v>1.17</v>
      </c>
      <c r="D371" s="58">
        <v>0.17</v>
      </c>
      <c r="E371" s="58">
        <v>4.5</v>
      </c>
      <c r="F371" s="58">
        <v>23.83</v>
      </c>
      <c r="G371" s="116"/>
    </row>
    <row r="372" spans="1:7" ht="28.5" customHeight="1">
      <c r="A372" s="123" t="str">
        <f>меню!A904</f>
        <v>Суп овощной с курицей  (без картофеля)</v>
      </c>
      <c r="B372" s="114" t="str">
        <f>меню!D904</f>
        <v>200</v>
      </c>
      <c r="C372" s="23">
        <v>8.2200000000000006</v>
      </c>
      <c r="D372" s="23">
        <v>7.51</v>
      </c>
      <c r="E372" s="23">
        <v>25.63</v>
      </c>
      <c r="F372" s="23">
        <v>208.9</v>
      </c>
      <c r="G372" s="116"/>
    </row>
    <row r="373" spans="1:7" ht="28.5" customHeight="1">
      <c r="A373" s="66" t="s">
        <v>216</v>
      </c>
      <c r="B373" s="495">
        <f>меню!D917</f>
        <v>100</v>
      </c>
      <c r="C373" s="61">
        <v>10.11</v>
      </c>
      <c r="D373" s="61">
        <v>14.63</v>
      </c>
      <c r="E373" s="61">
        <v>28.5</v>
      </c>
      <c r="F373" s="61">
        <v>268.72000000000003</v>
      </c>
      <c r="G373" s="116"/>
    </row>
    <row r="374" spans="1:7" ht="28.5" customHeight="1">
      <c r="A374" s="91" t="s">
        <v>69</v>
      </c>
      <c r="B374" s="92">
        <f>меню!D927</f>
        <v>150</v>
      </c>
      <c r="C374" s="57">
        <v>4.8</v>
      </c>
      <c r="D374" s="57">
        <v>6.34</v>
      </c>
      <c r="E374" s="57">
        <v>28.47</v>
      </c>
      <c r="F374" s="58">
        <v>200.46</v>
      </c>
      <c r="G374" s="116"/>
    </row>
    <row r="375" spans="1:7" ht="28.5" customHeight="1">
      <c r="A375" s="74" t="s">
        <v>26</v>
      </c>
      <c r="B375" s="478" t="s">
        <v>18</v>
      </c>
      <c r="C375" s="61">
        <v>0.01</v>
      </c>
      <c r="D375" s="61">
        <v>0</v>
      </c>
      <c r="E375" s="61">
        <v>5.98</v>
      </c>
      <c r="F375" s="61">
        <v>39.979999999999997</v>
      </c>
      <c r="G375" s="116"/>
    </row>
    <row r="376" spans="1:7" ht="28.5" customHeight="1">
      <c r="A376" s="102" t="s">
        <v>95</v>
      </c>
      <c r="B376" s="481" t="s">
        <v>80</v>
      </c>
      <c r="C376" s="57">
        <v>1.05</v>
      </c>
      <c r="D376" s="68">
        <v>0.15</v>
      </c>
      <c r="E376" s="68">
        <v>14.1</v>
      </c>
      <c r="F376" s="61">
        <v>61.95</v>
      </c>
      <c r="G376" s="116"/>
    </row>
    <row r="377" spans="1:7" ht="28.5" customHeight="1">
      <c r="A377" s="70" t="s">
        <v>29</v>
      </c>
      <c r="B377" s="71">
        <f>B376+B375+B374+B373+B372+B371</f>
        <v>740</v>
      </c>
      <c r="C377" s="70">
        <f>C376+C375+C374+C373+C372+C371</f>
        <v>25.36</v>
      </c>
      <c r="D377" s="70">
        <f>D376+D375+D374+D373+D372+D371</f>
        <v>28.8</v>
      </c>
      <c r="E377" s="70">
        <f>E376+E375+E374+E373+E372+E371</f>
        <v>107.18</v>
      </c>
      <c r="F377" s="70">
        <f>F376+F375+F374+F373+F372+F371</f>
        <v>803.84</v>
      </c>
      <c r="G377" s="116"/>
    </row>
    <row r="378" spans="1:7" ht="28.5" customHeight="1">
      <c r="A378" s="82" t="s">
        <v>53</v>
      </c>
      <c r="B378" s="83"/>
      <c r="C378" s="84">
        <f>C377+C369</f>
        <v>43.88</v>
      </c>
      <c r="D378" s="84">
        <f>D377+D369</f>
        <v>50.01</v>
      </c>
      <c r="E378" s="84">
        <f>E377+E369</f>
        <v>173.25</v>
      </c>
      <c r="F378" s="84">
        <f>F377+F369</f>
        <v>1305.99</v>
      </c>
      <c r="G378" s="116"/>
    </row>
    <row r="379" spans="1:7" ht="28.5" customHeight="1">
      <c r="A379" s="639" t="s">
        <v>284</v>
      </c>
      <c r="B379" s="639"/>
      <c r="C379" s="639"/>
      <c r="D379" s="639"/>
      <c r="E379" s="639"/>
      <c r="F379" s="639"/>
      <c r="G379" s="116"/>
    </row>
    <row r="380" spans="1:7" ht="28.5" customHeight="1">
      <c r="A380" s="539" t="s">
        <v>217</v>
      </c>
      <c r="B380" s="540"/>
      <c r="C380" s="540"/>
      <c r="D380" s="540"/>
      <c r="E380" s="540"/>
      <c r="F380" s="540"/>
      <c r="G380" s="116"/>
    </row>
    <row r="381" spans="1:7" ht="28.5" customHeight="1">
      <c r="A381" s="518" t="s">
        <v>3</v>
      </c>
      <c r="B381" s="517" t="s">
        <v>6</v>
      </c>
      <c r="C381" s="517"/>
      <c r="D381" s="517"/>
      <c r="E381" s="517"/>
      <c r="F381" s="517"/>
      <c r="G381" s="116"/>
    </row>
    <row r="382" spans="1:7" ht="28.5" customHeight="1">
      <c r="A382" s="519"/>
      <c r="B382" s="537" t="s">
        <v>7</v>
      </c>
      <c r="C382" s="517" t="s">
        <v>8</v>
      </c>
      <c r="D382" s="517" t="s">
        <v>9</v>
      </c>
      <c r="E382" s="517" t="s">
        <v>10</v>
      </c>
      <c r="F382" s="538" t="s">
        <v>11</v>
      </c>
      <c r="G382" s="116"/>
    </row>
    <row r="383" spans="1:7" ht="28.5" customHeight="1">
      <c r="A383" s="520"/>
      <c r="B383" s="537"/>
      <c r="C383" s="517"/>
      <c r="D383" s="517"/>
      <c r="E383" s="517"/>
      <c r="F383" s="538"/>
      <c r="G383" s="116"/>
    </row>
    <row r="384" spans="1:7" ht="28.5" customHeight="1">
      <c r="A384" s="526" t="s">
        <v>12</v>
      </c>
      <c r="B384" s="527"/>
      <c r="C384" s="527"/>
      <c r="D384" s="527"/>
      <c r="E384" s="527"/>
      <c r="F384" s="527"/>
      <c r="G384" s="116"/>
    </row>
    <row r="385" spans="1:50" ht="28.5" customHeight="1">
      <c r="A385" s="218" t="s">
        <v>218</v>
      </c>
      <c r="B385" s="219" t="str">
        <f>меню!D943</f>
        <v>90</v>
      </c>
      <c r="C385" s="23">
        <v>8.2222222222222197</v>
      </c>
      <c r="D385" s="23">
        <v>10.69</v>
      </c>
      <c r="E385" s="23">
        <v>12.06</v>
      </c>
      <c r="F385" s="23">
        <v>144</v>
      </c>
      <c r="G385" s="116"/>
    </row>
    <row r="386" spans="1:50" ht="28.5" customHeight="1">
      <c r="A386" s="91" t="s">
        <v>69</v>
      </c>
      <c r="B386" s="92">
        <f>меню!D958</f>
        <v>150</v>
      </c>
      <c r="C386" s="57">
        <v>4.8</v>
      </c>
      <c r="D386" s="57">
        <v>6.34</v>
      </c>
      <c r="E386" s="57">
        <v>28.47</v>
      </c>
      <c r="F386" s="58">
        <v>200.46</v>
      </c>
      <c r="G386" s="116"/>
    </row>
    <row r="387" spans="1:50" ht="28.5" customHeight="1">
      <c r="A387" s="220" t="s">
        <v>224</v>
      </c>
      <c r="B387" s="221">
        <f>меню!D963</f>
        <v>200</v>
      </c>
      <c r="C387" s="222">
        <v>0.68</v>
      </c>
      <c r="D387" s="23">
        <v>0.28000000000000003</v>
      </c>
      <c r="E387" s="23">
        <v>16.64</v>
      </c>
      <c r="F387" s="158">
        <v>85.68</v>
      </c>
      <c r="G387" s="209"/>
    </row>
    <row r="388" spans="1:50" ht="28.5" customHeight="1">
      <c r="A388" s="102"/>
      <c r="B388" s="486"/>
      <c r="C388" s="57"/>
      <c r="D388" s="57"/>
      <c r="E388" s="57"/>
      <c r="F388" s="58"/>
      <c r="G388" s="209"/>
    </row>
    <row r="389" spans="1:50" s="41" customFormat="1" ht="28.5" customHeight="1">
      <c r="A389" s="117" t="s">
        <v>193</v>
      </c>
      <c r="B389" s="478" t="s">
        <v>25</v>
      </c>
      <c r="C389" s="58">
        <v>0.66</v>
      </c>
      <c r="D389" s="58">
        <v>0.38</v>
      </c>
      <c r="E389" s="58">
        <v>14.25</v>
      </c>
      <c r="F389" s="58">
        <v>85</v>
      </c>
      <c r="G389" s="223"/>
      <c r="H389" s="224"/>
      <c r="I389" s="233"/>
      <c r="J389" s="233"/>
      <c r="K389" s="233"/>
      <c r="L389" s="233"/>
      <c r="M389" s="233"/>
      <c r="N389" s="233"/>
      <c r="O389" s="233"/>
      <c r="P389" s="233"/>
      <c r="Q389" s="233"/>
      <c r="R389" s="233"/>
      <c r="S389" s="233"/>
      <c r="T389" s="233"/>
      <c r="U389" s="233"/>
      <c r="V389" s="233"/>
      <c r="W389" s="233"/>
      <c r="X389" s="233"/>
      <c r="Y389" s="233"/>
      <c r="Z389" s="233"/>
      <c r="AA389" s="233"/>
      <c r="AB389" s="233"/>
      <c r="AC389" s="233"/>
      <c r="AD389" s="233"/>
      <c r="AE389" s="233"/>
      <c r="AF389" s="233"/>
      <c r="AG389" s="233"/>
      <c r="AH389" s="233"/>
      <c r="AI389" s="233"/>
      <c r="AJ389" s="233"/>
      <c r="AK389" s="233"/>
      <c r="AL389" s="233"/>
      <c r="AM389" s="233"/>
      <c r="AN389" s="233"/>
      <c r="AO389" s="233"/>
      <c r="AP389" s="233"/>
      <c r="AQ389" s="233"/>
      <c r="AR389" s="233"/>
      <c r="AS389" s="233"/>
      <c r="AT389" s="233"/>
      <c r="AU389" s="233"/>
      <c r="AV389" s="233"/>
      <c r="AW389" s="233"/>
      <c r="AX389" s="233"/>
    </row>
    <row r="390" spans="1:50" ht="28.5" customHeight="1">
      <c r="A390" s="70" t="s">
        <v>29</v>
      </c>
      <c r="B390" s="71">
        <f>B389+B388+B387+B386+B385</f>
        <v>560</v>
      </c>
      <c r="C390" s="70">
        <f>C389+C388+C387+C386+C385</f>
        <v>14.362222222222201</v>
      </c>
      <c r="D390" s="70">
        <f>D389+D388+D387+D386+D385</f>
        <v>17.690000000000001</v>
      </c>
      <c r="E390" s="70">
        <f>E389+E388+E387+E386+E385</f>
        <v>71.42</v>
      </c>
      <c r="F390" s="70">
        <f>F389+F388+F387+F386+F385</f>
        <v>515.14</v>
      </c>
      <c r="G390" s="209"/>
    </row>
    <row r="391" spans="1:50" s="36" customFormat="1" ht="28.5" customHeight="1">
      <c r="A391" s="552" t="s">
        <v>30</v>
      </c>
      <c r="B391" s="553"/>
      <c r="C391" s="553"/>
      <c r="D391" s="553"/>
      <c r="E391" s="553"/>
      <c r="F391" s="553"/>
      <c r="G391" s="202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</row>
    <row r="392" spans="1:50" s="36" customFormat="1" ht="28.5" customHeight="1">
      <c r="A392" s="74" t="s">
        <v>31</v>
      </c>
      <c r="B392" s="196">
        <f>меню!D971</f>
        <v>250</v>
      </c>
      <c r="C392" s="54">
        <v>11.72</v>
      </c>
      <c r="D392" s="54">
        <v>16.510000000000002</v>
      </c>
      <c r="E392" s="54">
        <v>3.02</v>
      </c>
      <c r="F392" s="54">
        <v>207.7</v>
      </c>
      <c r="G392" s="202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</row>
    <row r="393" spans="1:50" s="36" customFormat="1" ht="28.5" customHeight="1">
      <c r="A393" s="89" t="s">
        <v>67</v>
      </c>
      <c r="B393" s="90">
        <f>меню!D983</f>
        <v>90</v>
      </c>
      <c r="C393" s="51">
        <v>8.1333333333333293</v>
      </c>
      <c r="D393" s="51">
        <v>8.8000000000000007</v>
      </c>
      <c r="E393" s="51">
        <v>18.02</v>
      </c>
      <c r="F393" s="54">
        <v>166.777777777778</v>
      </c>
      <c r="G393" s="202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</row>
    <row r="394" spans="1:50" s="36" customFormat="1" ht="28.5" customHeight="1">
      <c r="A394" s="179" t="str">
        <f>меню!A986</f>
        <v>Овощное соте</v>
      </c>
      <c r="B394" s="481">
        <f>меню!D986</f>
        <v>150</v>
      </c>
      <c r="C394" s="148">
        <v>2.2799999999999998</v>
      </c>
      <c r="D394" s="148">
        <v>5.88</v>
      </c>
      <c r="E394" s="148">
        <v>22.86</v>
      </c>
      <c r="F394" s="149">
        <v>122.4</v>
      </c>
      <c r="G394" s="202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</row>
    <row r="395" spans="1:50" s="36" customFormat="1" ht="28.5" customHeight="1">
      <c r="A395" s="136" t="s">
        <v>225</v>
      </c>
      <c r="B395" s="488">
        <v>200</v>
      </c>
      <c r="C395" s="23">
        <v>0.27</v>
      </c>
      <c r="D395" s="23">
        <v>0.09</v>
      </c>
      <c r="E395" s="23">
        <v>0.16</v>
      </c>
      <c r="F395" s="23">
        <v>24.14</v>
      </c>
      <c r="G395" s="202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</row>
    <row r="396" spans="1:50" s="36" customFormat="1" ht="28.5" customHeight="1">
      <c r="A396" s="102" t="s">
        <v>95</v>
      </c>
      <c r="B396" s="481" t="s">
        <v>80</v>
      </c>
      <c r="C396" s="57">
        <v>0.7</v>
      </c>
      <c r="D396" s="68">
        <v>0.1</v>
      </c>
      <c r="E396" s="68">
        <v>9.4</v>
      </c>
      <c r="F396" s="61">
        <v>41.3</v>
      </c>
      <c r="G396" s="202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</row>
    <row r="397" spans="1:50" s="36" customFormat="1" ht="28.5" customHeight="1">
      <c r="A397" s="102"/>
      <c r="B397" s="486"/>
      <c r="C397" s="57"/>
      <c r="D397" s="57"/>
      <c r="E397" s="57"/>
      <c r="F397" s="58"/>
      <c r="G397" s="202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</row>
    <row r="398" spans="1:50" s="36" customFormat="1" ht="28.5" customHeight="1">
      <c r="A398" s="70" t="s">
        <v>29</v>
      </c>
      <c r="B398" s="71">
        <f>B397+B396+B395+B393+B392</f>
        <v>570</v>
      </c>
      <c r="C398" s="70">
        <f>C397+C396+C395+C393+C392</f>
        <v>20.823333333333299</v>
      </c>
      <c r="D398" s="70">
        <f>D397+D396+D395+D393+D392</f>
        <v>25.5</v>
      </c>
      <c r="E398" s="70">
        <f>E397+E396+E395+E393+E392</f>
        <v>30.6</v>
      </c>
      <c r="F398" s="70">
        <f>F397+F396+F395+F393+F392</f>
        <v>439.91777777777799</v>
      </c>
      <c r="G398" s="202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</row>
    <row r="399" spans="1:50" s="36" customFormat="1" ht="28.5" customHeight="1">
      <c r="A399" s="82" t="s">
        <v>53</v>
      </c>
      <c r="B399" s="83">
        <f>B398+B390</f>
        <v>1130</v>
      </c>
      <c r="C399" s="84">
        <f>C398+C390</f>
        <v>35.185555555555602</v>
      </c>
      <c r="D399" s="84">
        <f>D398+D390</f>
        <v>43.19</v>
      </c>
      <c r="E399" s="84">
        <f>E398+E390</f>
        <v>102.02</v>
      </c>
      <c r="F399" s="84">
        <f>F398+F390</f>
        <v>955.05777777777803</v>
      </c>
      <c r="G399" s="202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</row>
    <row r="400" spans="1:50" s="36" customFormat="1" ht="28.5" customHeight="1">
      <c r="A400" s="104"/>
      <c r="B400" s="105"/>
      <c r="C400" s="106"/>
      <c r="D400" s="106"/>
      <c r="E400" s="106"/>
      <c r="F400" s="106"/>
      <c r="G400" s="202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</row>
    <row r="401" spans="1:50" s="36" customFormat="1" ht="28.5" customHeight="1">
      <c r="A401" s="104"/>
      <c r="B401" s="105"/>
      <c r="C401" s="106"/>
      <c r="D401" s="106"/>
      <c r="E401" s="106"/>
      <c r="F401" s="106"/>
      <c r="G401" s="202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</row>
    <row r="402" spans="1:50" s="36" customFormat="1" ht="28.5" customHeight="1">
      <c r="A402" s="104"/>
      <c r="B402" s="105"/>
      <c r="C402" s="106"/>
      <c r="D402" s="47" t="s">
        <v>252</v>
      </c>
      <c r="E402" s="48"/>
      <c r="F402" s="48"/>
      <c r="G402" s="202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</row>
    <row r="403" spans="1:50" s="36" customFormat="1" ht="28.5" customHeight="1">
      <c r="A403" s="104"/>
      <c r="B403" s="105"/>
      <c r="C403" s="106"/>
      <c r="D403" s="47" t="s">
        <v>253</v>
      </c>
      <c r="E403" s="49"/>
      <c r="F403" s="49"/>
      <c r="G403" s="202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</row>
    <row r="404" spans="1:50" s="36" customFormat="1" ht="28.5" customHeight="1">
      <c r="A404" s="636" t="s">
        <v>254</v>
      </c>
      <c r="B404" s="636"/>
      <c r="C404" s="636"/>
      <c r="D404" s="636"/>
      <c r="E404" s="636"/>
      <c r="F404" s="636"/>
      <c r="G404" s="202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</row>
    <row r="405" spans="1:50" s="36" customFormat="1" ht="28.5" customHeight="1">
      <c r="A405" s="637" t="s">
        <v>255</v>
      </c>
      <c r="B405" s="638"/>
      <c r="C405" s="638"/>
      <c r="D405" s="638"/>
      <c r="E405" s="638"/>
      <c r="F405" s="638"/>
      <c r="G405" s="202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</row>
    <row r="406" spans="1:50" s="36" customFormat="1" ht="28.5" customHeight="1">
      <c r="A406" s="637" t="s">
        <v>285</v>
      </c>
      <c r="B406" s="638"/>
      <c r="C406" s="638"/>
      <c r="D406" s="638"/>
      <c r="E406" s="638"/>
      <c r="F406" s="638"/>
      <c r="G406" s="202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</row>
    <row r="407" spans="1:50" s="36" customFormat="1" ht="28.5" customHeight="1">
      <c r="A407" s="639" t="s">
        <v>284</v>
      </c>
      <c r="B407" s="639"/>
      <c r="C407" s="639"/>
      <c r="D407" s="639"/>
      <c r="E407" s="639"/>
      <c r="F407" s="639"/>
      <c r="G407" s="202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</row>
    <row r="408" spans="1:50" ht="28.5" customHeight="1">
      <c r="A408" s="539" t="s">
        <v>226</v>
      </c>
      <c r="B408" s="540"/>
      <c r="C408" s="540"/>
      <c r="D408" s="540"/>
      <c r="E408" s="540"/>
      <c r="F408" s="540"/>
      <c r="G408" s="209"/>
    </row>
    <row r="409" spans="1:50" ht="28.5" customHeight="1">
      <c r="A409" s="517" t="s">
        <v>3</v>
      </c>
      <c r="B409" s="517" t="s">
        <v>6</v>
      </c>
      <c r="C409" s="517"/>
      <c r="D409" s="517"/>
      <c r="E409" s="517"/>
      <c r="F409" s="517"/>
      <c r="G409" s="116"/>
    </row>
    <row r="410" spans="1:50" ht="28.5" customHeight="1">
      <c r="A410" s="517"/>
      <c r="B410" s="537" t="s">
        <v>7</v>
      </c>
      <c r="C410" s="517" t="s">
        <v>8</v>
      </c>
      <c r="D410" s="517" t="s">
        <v>9</v>
      </c>
      <c r="E410" s="517" t="s">
        <v>10</v>
      </c>
      <c r="F410" s="538" t="s">
        <v>11</v>
      </c>
      <c r="G410" s="73"/>
    </row>
    <row r="411" spans="1:50" ht="28.5" customHeight="1">
      <c r="A411" s="517"/>
      <c r="B411" s="537"/>
      <c r="C411" s="517"/>
      <c r="D411" s="517"/>
      <c r="E411" s="517"/>
      <c r="F411" s="538"/>
      <c r="G411" s="73"/>
    </row>
    <row r="412" spans="1:50" ht="28.5" customHeight="1">
      <c r="A412" s="526" t="s">
        <v>12</v>
      </c>
      <c r="B412" s="527"/>
      <c r="C412" s="527"/>
      <c r="D412" s="527"/>
      <c r="E412" s="527"/>
      <c r="F412" s="527"/>
      <c r="G412" s="73"/>
    </row>
    <row r="413" spans="1:50" ht="28.5" customHeight="1">
      <c r="A413" s="55" t="s">
        <v>13</v>
      </c>
      <c r="B413" s="56" t="s">
        <v>14</v>
      </c>
      <c r="C413" s="57">
        <v>1.48</v>
      </c>
      <c r="D413" s="57">
        <v>6.17</v>
      </c>
      <c r="E413" s="57">
        <v>9.1300000000000008</v>
      </c>
      <c r="F413" s="58">
        <v>73</v>
      </c>
      <c r="G413" s="73"/>
    </row>
    <row r="414" spans="1:50" ht="28.5" customHeight="1">
      <c r="A414" s="76" t="str">
        <f>меню!A1010</f>
        <v>Овощное рагу с мясом</v>
      </c>
      <c r="B414" s="77" t="s">
        <v>18</v>
      </c>
      <c r="C414" s="23">
        <v>3.69</v>
      </c>
      <c r="D414" s="23">
        <v>10.77</v>
      </c>
      <c r="E414" s="23">
        <v>1.17</v>
      </c>
      <c r="F414" s="23">
        <v>116.58</v>
      </c>
      <c r="G414" s="73"/>
    </row>
    <row r="415" spans="1:50" s="42" customFormat="1" ht="28.5" customHeight="1">
      <c r="A415" s="74" t="s">
        <v>26</v>
      </c>
      <c r="B415" s="64" t="s">
        <v>18</v>
      </c>
      <c r="C415" s="61">
        <v>0.01</v>
      </c>
      <c r="D415" s="61">
        <v>0</v>
      </c>
      <c r="E415" s="61">
        <v>5.98</v>
      </c>
      <c r="F415" s="61">
        <v>39.979999999999997</v>
      </c>
      <c r="G415" s="225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3"/>
      <c r="AV415" s="43"/>
      <c r="AW415" s="43"/>
      <c r="AX415" s="43"/>
    </row>
    <row r="416" spans="1:50" s="42" customFormat="1" ht="28.5" customHeight="1">
      <c r="A416" s="102"/>
      <c r="B416" s="90"/>
      <c r="C416" s="51"/>
      <c r="D416" s="51"/>
      <c r="E416" s="51"/>
      <c r="F416" s="54"/>
      <c r="G416" s="225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  <c r="AK416" s="43"/>
      <c r="AL416" s="43"/>
      <c r="AM416" s="43"/>
      <c r="AN416" s="43"/>
      <c r="AO416" s="43"/>
      <c r="AP416" s="43"/>
      <c r="AQ416" s="43"/>
      <c r="AR416" s="43"/>
      <c r="AS416" s="43"/>
      <c r="AT416" s="43"/>
      <c r="AU416" s="43"/>
      <c r="AV416" s="43"/>
      <c r="AW416" s="43"/>
      <c r="AX416" s="43"/>
    </row>
    <row r="417" spans="1:50" s="42" customFormat="1" ht="28.5" customHeight="1">
      <c r="A417" s="117" t="s">
        <v>227</v>
      </c>
      <c r="B417" s="64" t="s">
        <v>25</v>
      </c>
      <c r="C417" s="58">
        <v>0.66</v>
      </c>
      <c r="D417" s="58">
        <v>0.38</v>
      </c>
      <c r="E417" s="58">
        <v>14.25</v>
      </c>
      <c r="F417" s="58">
        <v>85</v>
      </c>
      <c r="G417" s="225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3"/>
      <c r="AJ417" s="43"/>
      <c r="AK417" s="43"/>
      <c r="AL417" s="43"/>
      <c r="AM417" s="43"/>
      <c r="AN417" s="43"/>
      <c r="AO417" s="43"/>
      <c r="AP417" s="43"/>
      <c r="AQ417" s="43"/>
      <c r="AR417" s="43"/>
      <c r="AS417" s="43"/>
      <c r="AT417" s="43"/>
      <c r="AU417" s="43"/>
      <c r="AV417" s="43"/>
      <c r="AW417" s="43"/>
      <c r="AX417" s="43"/>
    </row>
    <row r="418" spans="1:50" s="43" customFormat="1" ht="28.5" customHeight="1">
      <c r="A418" s="167" t="s">
        <v>29</v>
      </c>
      <c r="B418" s="71">
        <f>B417+B416+B415+B414+33</f>
        <v>553</v>
      </c>
      <c r="C418" s="70">
        <f>C417+C416+C415+C414+C413</f>
        <v>5.84</v>
      </c>
      <c r="D418" s="70">
        <f>D417+D416+D415+D414+D413</f>
        <v>17.32</v>
      </c>
      <c r="E418" s="70">
        <f>E417+E416+E415+E414+E413</f>
        <v>30.53</v>
      </c>
      <c r="F418" s="70">
        <f>F417+F416+F415+F414+F413</f>
        <v>314.56</v>
      </c>
      <c r="G418" s="226"/>
    </row>
    <row r="419" spans="1:50" s="43" customFormat="1" ht="28.5" customHeight="1">
      <c r="A419" s="552" t="s">
        <v>30</v>
      </c>
      <c r="B419" s="553"/>
      <c r="C419" s="553"/>
      <c r="D419" s="553"/>
      <c r="E419" s="553"/>
      <c r="F419" s="553"/>
      <c r="G419" s="226"/>
    </row>
    <row r="420" spans="1:50" s="43" customFormat="1" ht="28.5" customHeight="1">
      <c r="A420" s="153" t="str">
        <f>меню!A1032</f>
        <v>Овощи натуральные (на подгарнировку)</v>
      </c>
      <c r="B420" s="497">
        <f>меню!D1032</f>
        <v>60</v>
      </c>
      <c r="C420" s="58">
        <v>1.17</v>
      </c>
      <c r="D420" s="58">
        <v>0.17</v>
      </c>
      <c r="E420" s="58">
        <v>4.5</v>
      </c>
      <c r="F420" s="58">
        <v>23.83</v>
      </c>
      <c r="G420" s="226"/>
    </row>
    <row r="421" spans="1:50" s="43" customFormat="1" ht="28.5" customHeight="1">
      <c r="A421" s="164" t="s">
        <v>142</v>
      </c>
      <c r="B421" s="165">
        <f>меню!D1034</f>
        <v>90</v>
      </c>
      <c r="C421" s="51">
        <v>10.199999999999999</v>
      </c>
      <c r="D421" s="51">
        <v>10.16</v>
      </c>
      <c r="E421" s="54">
        <v>15.66</v>
      </c>
      <c r="F421" s="54">
        <v>170.25</v>
      </c>
      <c r="G421" s="226"/>
    </row>
    <row r="422" spans="1:50" s="43" customFormat="1" ht="28.5" customHeight="1">
      <c r="A422" s="169" t="s">
        <v>228</v>
      </c>
      <c r="B422" s="498">
        <f>меню!D1043</f>
        <v>150</v>
      </c>
      <c r="C422" s="222">
        <v>5.96</v>
      </c>
      <c r="D422" s="222">
        <v>8.7899999999999991</v>
      </c>
      <c r="E422" s="222">
        <v>29.3</v>
      </c>
      <c r="F422" s="227">
        <v>253.11600000000001</v>
      </c>
      <c r="G422" s="226"/>
    </row>
    <row r="423" spans="1:50" s="43" customFormat="1" ht="28.5" customHeight="1">
      <c r="A423" s="160" t="s">
        <v>230</v>
      </c>
      <c r="B423" s="499">
        <v>200</v>
      </c>
      <c r="C423" s="101">
        <v>0.08</v>
      </c>
      <c r="D423" s="101">
        <v>0.08</v>
      </c>
      <c r="E423" s="101">
        <v>8.1999999999999993</v>
      </c>
      <c r="F423" s="162">
        <v>35.770000000000003</v>
      </c>
      <c r="G423" s="226"/>
    </row>
    <row r="424" spans="1:50" s="43" customFormat="1" ht="28.5" customHeight="1">
      <c r="A424" s="102" t="s">
        <v>95</v>
      </c>
      <c r="B424" s="481" t="s">
        <v>80</v>
      </c>
      <c r="C424" s="57">
        <v>0.7</v>
      </c>
      <c r="D424" s="68">
        <v>0.1</v>
      </c>
      <c r="E424" s="68">
        <v>9.4</v>
      </c>
      <c r="F424" s="61">
        <v>41.3</v>
      </c>
      <c r="G424" s="226"/>
    </row>
    <row r="425" spans="1:50" s="43" customFormat="1" ht="28.5" customHeight="1">
      <c r="A425" s="102"/>
      <c r="B425" s="103"/>
      <c r="C425" s="57"/>
      <c r="D425" s="57"/>
      <c r="E425" s="57"/>
      <c r="F425" s="58"/>
      <c r="G425" s="226"/>
    </row>
    <row r="426" spans="1:50" s="43" customFormat="1" ht="28.5" customHeight="1">
      <c r="A426" s="70" t="s">
        <v>29</v>
      </c>
      <c r="B426" s="71">
        <f>B425+B424+B423+B422+B421+260</f>
        <v>730</v>
      </c>
      <c r="C426" s="70">
        <f>C425+C424+C423+C422+C421+C420</f>
        <v>18.11</v>
      </c>
      <c r="D426" s="70">
        <f>D425+D424+D423+D422+D421+D420</f>
        <v>19.3</v>
      </c>
      <c r="E426" s="70">
        <f>E425+E424+E423+E422+E421+E420</f>
        <v>67.06</v>
      </c>
      <c r="F426" s="70">
        <f>F425+F424+F423+F422+F421+F420</f>
        <v>524.26599999999996</v>
      </c>
      <c r="G426" s="226"/>
    </row>
    <row r="427" spans="1:50" s="43" customFormat="1" ht="28.5" customHeight="1">
      <c r="A427" s="82" t="s">
        <v>53</v>
      </c>
      <c r="B427" s="83">
        <f>B426+B418</f>
        <v>1283</v>
      </c>
      <c r="C427" s="84">
        <f>C426+C418</f>
        <v>23.95</v>
      </c>
      <c r="D427" s="84">
        <f>D426+D418</f>
        <v>36.619999999999997</v>
      </c>
      <c r="E427" s="84">
        <f>E426+E418</f>
        <v>97.59</v>
      </c>
      <c r="F427" s="84">
        <f>F426+F418</f>
        <v>838.82600000000002</v>
      </c>
      <c r="G427" s="226"/>
    </row>
    <row r="428" spans="1:50" s="43" customFormat="1" ht="28.5" customHeight="1">
      <c r="A428" s="639" t="s">
        <v>284</v>
      </c>
      <c r="B428" s="639"/>
      <c r="C428" s="639"/>
      <c r="D428" s="639"/>
      <c r="E428" s="639"/>
      <c r="F428" s="639"/>
      <c r="G428" s="226"/>
    </row>
    <row r="429" spans="1:50" s="43" customFormat="1" ht="28.5" customHeight="1">
      <c r="A429" s="539" t="s">
        <v>231</v>
      </c>
      <c r="B429" s="540"/>
      <c r="C429" s="540"/>
      <c r="D429" s="540"/>
      <c r="E429" s="540"/>
      <c r="F429" s="540"/>
      <c r="G429" s="226"/>
    </row>
    <row r="430" spans="1:50" s="42" customFormat="1" ht="28.5" customHeight="1">
      <c r="A430" s="517" t="s">
        <v>3</v>
      </c>
      <c r="B430" s="517" t="s">
        <v>6</v>
      </c>
      <c r="C430" s="517"/>
      <c r="D430" s="517"/>
      <c r="E430" s="517"/>
      <c r="F430" s="517"/>
      <c r="G430" s="225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3"/>
      <c r="AJ430" s="43"/>
      <c r="AK430" s="43"/>
      <c r="AL430" s="43"/>
      <c r="AM430" s="43"/>
      <c r="AN430" s="43"/>
      <c r="AO430" s="43"/>
      <c r="AP430" s="43"/>
      <c r="AQ430" s="43"/>
      <c r="AR430" s="43"/>
      <c r="AS430" s="43"/>
      <c r="AT430" s="43"/>
      <c r="AU430" s="43"/>
      <c r="AV430" s="43"/>
      <c r="AW430" s="43"/>
      <c r="AX430" s="43"/>
    </row>
    <row r="431" spans="1:50" s="42" customFormat="1" ht="28.5" customHeight="1">
      <c r="A431" s="517"/>
      <c r="B431" s="537" t="s">
        <v>7</v>
      </c>
      <c r="C431" s="517" t="s">
        <v>8</v>
      </c>
      <c r="D431" s="517" t="s">
        <v>9</v>
      </c>
      <c r="E431" s="517" t="s">
        <v>10</v>
      </c>
      <c r="F431" s="538" t="s">
        <v>11</v>
      </c>
      <c r="G431" s="225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  <c r="AH431" s="43"/>
      <c r="AI431" s="43"/>
      <c r="AJ431" s="43"/>
      <c r="AK431" s="43"/>
      <c r="AL431" s="43"/>
      <c r="AM431" s="43"/>
      <c r="AN431" s="43"/>
      <c r="AO431" s="43"/>
      <c r="AP431" s="43"/>
      <c r="AQ431" s="43"/>
      <c r="AR431" s="43"/>
      <c r="AS431" s="43"/>
      <c r="AT431" s="43"/>
      <c r="AU431" s="43"/>
      <c r="AV431" s="43"/>
      <c r="AW431" s="43"/>
      <c r="AX431" s="43"/>
    </row>
    <row r="432" spans="1:50" s="42" customFormat="1" ht="28.5" customHeight="1">
      <c r="A432" s="517"/>
      <c r="B432" s="537"/>
      <c r="C432" s="517"/>
      <c r="D432" s="518"/>
      <c r="E432" s="518"/>
      <c r="F432" s="560"/>
      <c r="G432" s="225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3"/>
      <c r="AJ432" s="43"/>
      <c r="AK432" s="43"/>
      <c r="AL432" s="43"/>
      <c r="AM432" s="43"/>
      <c r="AN432" s="43"/>
      <c r="AO432" s="43"/>
      <c r="AP432" s="43"/>
      <c r="AQ432" s="43"/>
      <c r="AR432" s="43"/>
      <c r="AS432" s="43"/>
      <c r="AT432" s="43"/>
      <c r="AU432" s="43"/>
      <c r="AV432" s="43"/>
      <c r="AW432" s="43"/>
      <c r="AX432" s="43"/>
    </row>
    <row r="433" spans="1:50" s="42" customFormat="1" ht="28.5" customHeight="1">
      <c r="A433" s="526" t="s">
        <v>12</v>
      </c>
      <c r="B433" s="527"/>
      <c r="C433" s="527"/>
      <c r="D433" s="527"/>
      <c r="E433" s="527"/>
      <c r="F433" s="527"/>
      <c r="G433" s="225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3"/>
      <c r="AH433" s="43"/>
      <c r="AI433" s="43"/>
      <c r="AJ433" s="43"/>
      <c r="AK433" s="43"/>
      <c r="AL433" s="43"/>
      <c r="AM433" s="43"/>
      <c r="AN433" s="43"/>
      <c r="AO433" s="43"/>
      <c r="AP433" s="43"/>
      <c r="AQ433" s="43"/>
      <c r="AR433" s="43"/>
      <c r="AS433" s="43"/>
      <c r="AT433" s="43"/>
      <c r="AU433" s="43"/>
      <c r="AV433" s="43"/>
      <c r="AW433" s="43"/>
      <c r="AX433" s="43"/>
    </row>
    <row r="434" spans="1:50" s="42" customFormat="1" ht="28.5" customHeight="1">
      <c r="A434" s="86" t="s">
        <v>55</v>
      </c>
      <c r="B434" s="87">
        <f>меню!D1064</f>
        <v>60</v>
      </c>
      <c r="C434" s="58">
        <v>1.17</v>
      </c>
      <c r="D434" s="58">
        <v>0.17</v>
      </c>
      <c r="E434" s="58">
        <v>4.5</v>
      </c>
      <c r="F434" s="58">
        <v>23.83</v>
      </c>
      <c r="G434" s="225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3"/>
      <c r="AJ434" s="43"/>
      <c r="AK434" s="43"/>
      <c r="AL434" s="43"/>
      <c r="AM434" s="43"/>
      <c r="AN434" s="43"/>
      <c r="AO434" s="43"/>
      <c r="AP434" s="43"/>
      <c r="AQ434" s="43"/>
      <c r="AR434" s="43"/>
      <c r="AS434" s="43"/>
      <c r="AT434" s="43"/>
      <c r="AU434" s="43"/>
      <c r="AV434" s="43"/>
      <c r="AW434" s="43"/>
      <c r="AX434" s="43"/>
    </row>
    <row r="435" spans="1:50" ht="28.5" customHeight="1">
      <c r="A435" s="78" t="s">
        <v>232</v>
      </c>
      <c r="B435" s="124" t="str">
        <f>меню!D1066</f>
        <v>200</v>
      </c>
      <c r="C435" s="23">
        <v>11.7</v>
      </c>
      <c r="D435" s="23">
        <v>15.175000000000001</v>
      </c>
      <c r="E435" s="23">
        <v>26.51</v>
      </c>
      <c r="F435" s="23">
        <v>261.76249999999999</v>
      </c>
      <c r="G435" s="209"/>
    </row>
    <row r="436" spans="1:50" s="38" customFormat="1" ht="28.5" customHeight="1">
      <c r="A436" s="228" t="s">
        <v>178</v>
      </c>
      <c r="B436" s="485">
        <v>50</v>
      </c>
      <c r="C436" s="23">
        <v>2.17</v>
      </c>
      <c r="D436" s="23">
        <v>2.5499999999999998</v>
      </c>
      <c r="E436" s="23">
        <v>16.399999999999999</v>
      </c>
      <c r="F436" s="23">
        <v>98.25</v>
      </c>
      <c r="G436" s="226"/>
      <c r="H436" s="144"/>
      <c r="I436" s="144"/>
      <c r="J436" s="144"/>
      <c r="K436" s="144"/>
      <c r="L436" s="144"/>
      <c r="M436" s="144"/>
      <c r="N436" s="144"/>
      <c r="O436" s="144"/>
      <c r="P436" s="144"/>
      <c r="Q436" s="144"/>
      <c r="R436" s="144"/>
      <c r="S436" s="144"/>
      <c r="T436" s="144"/>
      <c r="U436" s="144"/>
      <c r="V436" s="144"/>
      <c r="W436" s="144"/>
      <c r="X436" s="144"/>
      <c r="Y436" s="144"/>
      <c r="Z436" s="144"/>
      <c r="AA436" s="144"/>
      <c r="AB436" s="144"/>
      <c r="AC436" s="144"/>
      <c r="AD436" s="144"/>
      <c r="AE436" s="144"/>
      <c r="AF436" s="144"/>
      <c r="AG436" s="144"/>
      <c r="AH436" s="144"/>
      <c r="AI436" s="144"/>
      <c r="AJ436" s="144"/>
      <c r="AK436" s="144"/>
      <c r="AL436" s="144"/>
      <c r="AM436" s="144"/>
      <c r="AN436" s="144"/>
      <c r="AO436" s="144"/>
      <c r="AP436" s="144"/>
      <c r="AQ436" s="144"/>
      <c r="AR436" s="144"/>
      <c r="AS436" s="144"/>
      <c r="AT436" s="144"/>
      <c r="AU436" s="144"/>
      <c r="AV436" s="144"/>
      <c r="AW436" s="144"/>
      <c r="AX436" s="144"/>
    </row>
    <row r="437" spans="1:50" s="38" customFormat="1" ht="28.5" customHeight="1">
      <c r="A437" s="229" t="s">
        <v>233</v>
      </c>
      <c r="B437" s="488">
        <v>200</v>
      </c>
      <c r="C437" s="23">
        <v>0.27</v>
      </c>
      <c r="D437" s="23">
        <v>0.05</v>
      </c>
      <c r="E437" s="23">
        <v>8.4600000000000009</v>
      </c>
      <c r="F437" s="23">
        <v>36.46</v>
      </c>
      <c r="G437" s="226"/>
      <c r="H437" s="144"/>
      <c r="I437" s="144"/>
      <c r="J437" s="144"/>
      <c r="K437" s="144"/>
      <c r="L437" s="144"/>
      <c r="M437" s="144"/>
      <c r="N437" s="144"/>
      <c r="O437" s="144"/>
      <c r="P437" s="144"/>
      <c r="Q437" s="144"/>
      <c r="R437" s="144"/>
      <c r="S437" s="144"/>
      <c r="T437" s="144"/>
      <c r="U437" s="144"/>
      <c r="V437" s="144"/>
      <c r="W437" s="144"/>
      <c r="X437" s="144"/>
      <c r="Y437" s="144"/>
      <c r="Z437" s="144"/>
      <c r="AA437" s="144"/>
      <c r="AB437" s="144"/>
      <c r="AC437" s="144"/>
      <c r="AD437" s="144"/>
      <c r="AE437" s="144"/>
      <c r="AF437" s="144"/>
      <c r="AG437" s="144"/>
      <c r="AH437" s="144"/>
      <c r="AI437" s="144"/>
      <c r="AJ437" s="144"/>
      <c r="AK437" s="144"/>
      <c r="AL437" s="144"/>
      <c r="AM437" s="144"/>
      <c r="AN437" s="144"/>
      <c r="AO437" s="144"/>
      <c r="AP437" s="144"/>
      <c r="AQ437" s="144"/>
      <c r="AR437" s="144"/>
      <c r="AS437" s="144"/>
      <c r="AT437" s="144"/>
      <c r="AU437" s="144"/>
      <c r="AV437" s="144"/>
      <c r="AW437" s="144"/>
      <c r="AX437" s="144"/>
    </row>
    <row r="438" spans="1:50" s="38" customFormat="1" ht="28.5" customHeight="1">
      <c r="A438" s="102" t="s">
        <v>95</v>
      </c>
      <c r="B438" s="481" t="s">
        <v>80</v>
      </c>
      <c r="C438" s="57">
        <v>0.7</v>
      </c>
      <c r="D438" s="68">
        <v>0.1</v>
      </c>
      <c r="E438" s="68">
        <v>9.4</v>
      </c>
      <c r="F438" s="61">
        <v>41.3</v>
      </c>
      <c r="G438" s="226"/>
      <c r="H438" s="144"/>
      <c r="I438" s="144"/>
      <c r="J438" s="144"/>
      <c r="K438" s="144"/>
      <c r="L438" s="144"/>
      <c r="M438" s="144"/>
      <c r="N438" s="144"/>
      <c r="O438" s="144"/>
      <c r="P438" s="144"/>
      <c r="Q438" s="144"/>
      <c r="R438" s="144"/>
      <c r="S438" s="144"/>
      <c r="T438" s="144"/>
      <c r="U438" s="144"/>
      <c r="V438" s="144"/>
      <c r="W438" s="144"/>
      <c r="X438" s="144"/>
      <c r="Y438" s="144"/>
      <c r="Z438" s="144"/>
      <c r="AA438" s="144"/>
      <c r="AB438" s="144"/>
      <c r="AC438" s="144"/>
      <c r="AD438" s="144"/>
      <c r="AE438" s="144"/>
      <c r="AF438" s="144"/>
      <c r="AG438" s="144"/>
      <c r="AH438" s="144"/>
      <c r="AI438" s="144"/>
      <c r="AJ438" s="144"/>
      <c r="AK438" s="144"/>
      <c r="AL438" s="144"/>
      <c r="AM438" s="144"/>
      <c r="AN438" s="144"/>
      <c r="AO438" s="144"/>
      <c r="AP438" s="144"/>
      <c r="AQ438" s="144"/>
      <c r="AR438" s="144"/>
      <c r="AS438" s="144"/>
      <c r="AT438" s="144"/>
      <c r="AU438" s="144"/>
      <c r="AV438" s="144"/>
      <c r="AW438" s="144"/>
      <c r="AX438" s="144"/>
    </row>
    <row r="439" spans="1:50" ht="28.5" customHeight="1">
      <c r="A439" s="167" t="s">
        <v>29</v>
      </c>
      <c r="B439" s="152"/>
      <c r="C439" s="70">
        <f>SUM(C434:C438)</f>
        <v>16.010000000000002</v>
      </c>
      <c r="D439" s="70">
        <f>SUM(D434:D438)</f>
        <v>18.045000000000002</v>
      </c>
      <c r="E439" s="70">
        <f>SUM(E434:E438)</f>
        <v>65.27</v>
      </c>
      <c r="F439" s="70">
        <f>SUM(F434:F438)</f>
        <v>461.60250000000002</v>
      </c>
      <c r="G439" s="201"/>
    </row>
    <row r="440" spans="1:50" ht="28.5" customHeight="1">
      <c r="A440" s="552" t="s">
        <v>30</v>
      </c>
      <c r="B440" s="553"/>
      <c r="C440" s="553"/>
      <c r="D440" s="553"/>
      <c r="E440" s="553"/>
      <c r="F440" s="553"/>
      <c r="G440" s="201"/>
    </row>
    <row r="441" spans="1:50" ht="28.5" customHeight="1">
      <c r="A441" s="192" t="str">
        <f>меню!A1085</f>
        <v xml:space="preserve">Рассольник Ленинградский с птицей, зеленью (без картофеля)                                                           </v>
      </c>
      <c r="B441" s="193" t="str">
        <f>меню!D1085</f>
        <v>220</v>
      </c>
      <c r="C441" s="57">
        <v>9.9600000000000009</v>
      </c>
      <c r="D441" s="57">
        <v>9.36</v>
      </c>
      <c r="E441" s="57">
        <v>25.11</v>
      </c>
      <c r="F441" s="183">
        <v>111.4</v>
      </c>
      <c r="G441" s="201"/>
    </row>
    <row r="442" spans="1:50" ht="28.5" customHeight="1">
      <c r="A442" s="230" t="str">
        <f>меню!A1098</f>
        <v>Грудка куриная запеченная по-домашнему</v>
      </c>
      <c r="B442" s="482">
        <f>меню!D1098</f>
        <v>90</v>
      </c>
      <c r="C442" s="57">
        <v>8.8555555555555596</v>
      </c>
      <c r="D442" s="57">
        <v>11.5444444444444</v>
      </c>
      <c r="E442" s="57">
        <v>15.411111111111101</v>
      </c>
      <c r="F442" s="208">
        <v>171.444444444444</v>
      </c>
      <c r="G442" s="201"/>
    </row>
    <row r="443" spans="1:50" ht="28.5" customHeight="1">
      <c r="A443" s="172" t="s">
        <v>203</v>
      </c>
      <c r="B443" s="488">
        <f>меню!D1105</f>
        <v>150</v>
      </c>
      <c r="C443" s="23">
        <v>3.48</v>
      </c>
      <c r="D443" s="23">
        <v>3.0960000000000001</v>
      </c>
      <c r="E443" s="23">
        <v>16.739999999999998</v>
      </c>
      <c r="F443" s="23">
        <v>152.4</v>
      </c>
      <c r="G443" s="201"/>
    </row>
    <row r="444" spans="1:50" ht="28.5" customHeight="1">
      <c r="A444" s="74" t="s">
        <v>26</v>
      </c>
      <c r="B444" s="478" t="s">
        <v>18</v>
      </c>
      <c r="C444" s="61">
        <v>0.01</v>
      </c>
      <c r="D444" s="61">
        <v>0</v>
      </c>
      <c r="E444" s="61">
        <v>5.98</v>
      </c>
      <c r="F444" s="61">
        <v>39.979999999999997</v>
      </c>
      <c r="G444" s="201"/>
    </row>
    <row r="445" spans="1:50" ht="28.5" customHeight="1">
      <c r="A445" s="102" t="s">
        <v>95</v>
      </c>
      <c r="B445" s="481" t="s">
        <v>153</v>
      </c>
      <c r="C445" s="231">
        <v>0.7</v>
      </c>
      <c r="D445" s="150">
        <v>0.1</v>
      </c>
      <c r="E445" s="232">
        <v>9.4</v>
      </c>
      <c r="F445" s="211">
        <v>41.3</v>
      </c>
      <c r="G445" s="201"/>
    </row>
    <row r="446" spans="1:50" ht="28.5" customHeight="1">
      <c r="A446" s="102"/>
      <c r="B446" s="103"/>
      <c r="C446" s="57"/>
      <c r="D446" s="57"/>
      <c r="E446" s="57"/>
      <c r="F446" s="58"/>
      <c r="G446" s="201"/>
    </row>
    <row r="447" spans="1:50" ht="28.5" customHeight="1">
      <c r="A447" s="70" t="s">
        <v>29</v>
      </c>
      <c r="B447" s="71">
        <f>B446+B445+B444+B443+B442+B441</f>
        <v>680</v>
      </c>
      <c r="C447" s="70">
        <f>C446+C445+C444+C443+C442+C441</f>
        <v>23.005555555555599</v>
      </c>
      <c r="D447" s="70">
        <f>D446+D445+D444+D443+D442+D441</f>
        <v>24.100444444444399</v>
      </c>
      <c r="E447" s="70">
        <f>E446+E445+E444+E443+E442+E441</f>
        <v>72.641111111111101</v>
      </c>
      <c r="F447" s="70">
        <f>F446+F445+F444+F443+F442+F441</f>
        <v>516.52444444444404</v>
      </c>
      <c r="G447" s="201"/>
    </row>
    <row r="448" spans="1:50" ht="28.5" customHeight="1">
      <c r="A448" s="82" t="s">
        <v>53</v>
      </c>
      <c r="B448" s="83">
        <f>B447+B439</f>
        <v>680</v>
      </c>
      <c r="C448" s="84">
        <f>C447+C439</f>
        <v>39.015555555555601</v>
      </c>
      <c r="D448" s="84">
        <f>D447+D439</f>
        <v>42.145444444444401</v>
      </c>
      <c r="E448" s="84">
        <f>E447+E439</f>
        <v>137.91111111111101</v>
      </c>
      <c r="F448" s="84">
        <f>F447+F439</f>
        <v>978.12694444444401</v>
      </c>
      <c r="G448" s="201"/>
    </row>
    <row r="449" spans="1:7" ht="24" customHeight="1">
      <c r="A449" s="104"/>
      <c r="B449" s="105"/>
      <c r="C449" s="106"/>
      <c r="D449" s="106"/>
      <c r="E449" s="106"/>
      <c r="F449" s="106"/>
      <c r="G449" s="201"/>
    </row>
    <row r="450" spans="1:7" ht="24" customHeight="1">
      <c r="A450" s="104"/>
      <c r="B450" s="105"/>
      <c r="C450" s="106"/>
      <c r="D450" s="106"/>
      <c r="E450" s="106"/>
      <c r="F450" s="106"/>
      <c r="G450" s="201"/>
    </row>
    <row r="451" spans="1:7" ht="24" customHeight="1">
      <c r="A451" s="104"/>
      <c r="B451" s="105"/>
      <c r="C451" s="106"/>
      <c r="D451" s="47" t="s">
        <v>252</v>
      </c>
      <c r="E451" s="48"/>
      <c r="F451" s="48"/>
      <c r="G451" s="201"/>
    </row>
    <row r="452" spans="1:7" ht="24" customHeight="1">
      <c r="A452" s="104"/>
      <c r="B452" s="105"/>
      <c r="C452" s="106"/>
      <c r="D452" s="47" t="s">
        <v>253</v>
      </c>
      <c r="E452" s="49"/>
      <c r="F452" s="49"/>
      <c r="G452" s="201"/>
    </row>
    <row r="453" spans="1:7" ht="24" customHeight="1">
      <c r="A453" s="636" t="s">
        <v>254</v>
      </c>
      <c r="B453" s="636"/>
      <c r="C453" s="636"/>
      <c r="D453" s="636"/>
      <c r="E453" s="636"/>
      <c r="F453" s="636"/>
      <c r="G453" s="201"/>
    </row>
    <row r="454" spans="1:7" ht="24" customHeight="1">
      <c r="A454" s="637" t="s">
        <v>255</v>
      </c>
      <c r="B454" s="638"/>
      <c r="C454" s="638"/>
      <c r="D454" s="638"/>
      <c r="E454" s="638"/>
      <c r="F454" s="638"/>
      <c r="G454" s="201"/>
    </row>
    <row r="455" spans="1:7" ht="24" customHeight="1">
      <c r="A455" s="637" t="s">
        <v>285</v>
      </c>
      <c r="B455" s="638"/>
      <c r="C455" s="638"/>
      <c r="D455" s="638"/>
      <c r="E455" s="638"/>
      <c r="F455" s="638"/>
      <c r="G455" s="201"/>
    </row>
    <row r="456" spans="1:7" ht="24" customHeight="1">
      <c r="A456" s="639" t="s">
        <v>284</v>
      </c>
      <c r="B456" s="639"/>
      <c r="C456" s="639"/>
      <c r="D456" s="639"/>
      <c r="E456" s="639"/>
      <c r="F456" s="639"/>
      <c r="G456" s="201"/>
    </row>
    <row r="457" spans="1:7" ht="28.5" customHeight="1">
      <c r="A457" s="539" t="s">
        <v>234</v>
      </c>
      <c r="B457" s="540"/>
      <c r="C457" s="540"/>
      <c r="D457" s="540"/>
      <c r="E457" s="540"/>
      <c r="F457" s="540"/>
      <c r="G457" s="201"/>
    </row>
    <row r="458" spans="1:7" ht="28.5" customHeight="1">
      <c r="A458" s="517" t="s">
        <v>3</v>
      </c>
      <c r="B458" s="541" t="s">
        <v>6</v>
      </c>
      <c r="C458" s="542"/>
      <c r="D458" s="542"/>
      <c r="E458" s="542"/>
      <c r="F458" s="543"/>
      <c r="G458" s="201"/>
    </row>
    <row r="459" spans="1:7" ht="28.5" customHeight="1">
      <c r="A459" s="517"/>
      <c r="B459" s="537" t="s">
        <v>7</v>
      </c>
      <c r="C459" s="517" t="s">
        <v>8</v>
      </c>
      <c r="D459" s="517" t="s">
        <v>9</v>
      </c>
      <c r="E459" s="517" t="s">
        <v>10</v>
      </c>
      <c r="F459" s="538" t="s">
        <v>11</v>
      </c>
      <c r="G459" s="201"/>
    </row>
    <row r="460" spans="1:7" ht="28.5" customHeight="1">
      <c r="A460" s="517"/>
      <c r="B460" s="537"/>
      <c r="C460" s="517"/>
      <c r="D460" s="517"/>
      <c r="E460" s="517"/>
      <c r="F460" s="538"/>
      <c r="G460" s="201"/>
    </row>
    <row r="461" spans="1:7" ht="28.5" customHeight="1">
      <c r="A461" s="526" t="s">
        <v>12</v>
      </c>
      <c r="B461" s="527"/>
      <c r="C461" s="527"/>
      <c r="D461" s="527"/>
      <c r="E461" s="527"/>
      <c r="F461" s="527"/>
      <c r="G461" s="201"/>
    </row>
    <row r="462" spans="1:7" ht="28.5" customHeight="1">
      <c r="A462" s="88" t="s">
        <v>235</v>
      </c>
      <c r="B462" s="64" t="str">
        <f>меню!D1130</f>
        <v>90/30</v>
      </c>
      <c r="C462" s="54">
        <v>13.33</v>
      </c>
      <c r="D462" s="54">
        <v>12.71</v>
      </c>
      <c r="E462" s="54">
        <v>20.71</v>
      </c>
      <c r="F462" s="54">
        <v>231.21</v>
      </c>
      <c r="G462" s="201"/>
    </row>
    <row r="463" spans="1:7" ht="28.5" customHeight="1">
      <c r="A463" s="547" t="s">
        <v>125</v>
      </c>
      <c r="B463" s="548"/>
      <c r="C463" s="548"/>
      <c r="D463" s="548"/>
      <c r="E463" s="548"/>
      <c r="F463" s="548"/>
      <c r="G463" s="201"/>
    </row>
    <row r="464" spans="1:7" ht="28.5" customHeight="1">
      <c r="A464" s="234" t="s">
        <v>241</v>
      </c>
      <c r="B464" s="146" t="str">
        <f>меню!D1152</f>
        <v>90/30</v>
      </c>
      <c r="C464" s="235"/>
      <c r="D464" s="235"/>
      <c r="E464" s="235"/>
      <c r="F464" s="235"/>
      <c r="G464" s="201"/>
    </row>
    <row r="465" spans="1:7" ht="28.5" customHeight="1">
      <c r="A465" s="99" t="str">
        <f>меню!A1128</f>
        <v>Яйцо отварное</v>
      </c>
      <c r="B465" s="100">
        <f>меню!D1128</f>
        <v>40</v>
      </c>
      <c r="C465" s="23">
        <v>5.2</v>
      </c>
      <c r="D465" s="23">
        <v>4.8</v>
      </c>
      <c r="E465" s="23">
        <v>4.5</v>
      </c>
      <c r="F465" s="23">
        <v>62.8</v>
      </c>
      <c r="G465" s="201"/>
    </row>
    <row r="466" spans="1:7" ht="28.5" customHeight="1">
      <c r="A466" s="236" t="str">
        <f>меню!A1153</f>
        <v>Галеты</v>
      </c>
      <c r="B466" s="237">
        <f>меню!D1153</f>
        <v>50</v>
      </c>
      <c r="C466" s="23">
        <v>2.17</v>
      </c>
      <c r="D466" s="23">
        <v>2.5499999999999998</v>
      </c>
      <c r="E466" s="23">
        <v>16.399999999999999</v>
      </c>
      <c r="F466" s="23">
        <v>98.25</v>
      </c>
      <c r="G466" s="201"/>
    </row>
    <row r="467" spans="1:7" ht="28.5" customHeight="1">
      <c r="A467" s="78" t="s">
        <v>51</v>
      </c>
      <c r="B467" s="79">
        <v>200</v>
      </c>
      <c r="C467" s="23">
        <v>0.27</v>
      </c>
      <c r="D467" s="23">
        <v>0.09</v>
      </c>
      <c r="E467" s="23">
        <v>10.210000000000001</v>
      </c>
      <c r="F467" s="23">
        <v>44.14</v>
      </c>
      <c r="G467" s="209"/>
    </row>
    <row r="468" spans="1:7" ht="28.5" customHeight="1">
      <c r="A468" s="102" t="s">
        <v>95</v>
      </c>
      <c r="B468" s="120" t="s">
        <v>153</v>
      </c>
      <c r="C468" s="231">
        <v>0.7</v>
      </c>
      <c r="D468" s="150">
        <v>0.1</v>
      </c>
      <c r="E468" s="232">
        <v>9.4</v>
      </c>
      <c r="F468" s="211">
        <v>41.3</v>
      </c>
      <c r="G468" s="52"/>
    </row>
    <row r="469" spans="1:7" ht="28.5" customHeight="1">
      <c r="A469" s="70" t="s">
        <v>29</v>
      </c>
      <c r="B469" s="71">
        <v>550</v>
      </c>
      <c r="C469" s="70">
        <f>C468+C467+C465+C462</f>
        <v>19.5</v>
      </c>
      <c r="D469" s="70">
        <f>D468+D467+D465+D462</f>
        <v>17.7</v>
      </c>
      <c r="E469" s="70">
        <f>E468+E467+E465+E462</f>
        <v>44.82</v>
      </c>
      <c r="F469" s="70">
        <f>F468+F467+F465+F462</f>
        <v>379.45</v>
      </c>
      <c r="G469" s="52"/>
    </row>
    <row r="470" spans="1:7" ht="28.5" customHeight="1">
      <c r="A470" s="526" t="s">
        <v>30</v>
      </c>
      <c r="B470" s="527"/>
      <c r="C470" s="527"/>
      <c r="D470" s="527"/>
      <c r="E470" s="527"/>
      <c r="F470" s="527"/>
      <c r="G470" s="52"/>
    </row>
    <row r="471" spans="1:7" ht="28.5" customHeight="1">
      <c r="A471" s="115" t="str">
        <f>меню!A1160</f>
        <v>Овощи натуральные (на подгарнировку)</v>
      </c>
      <c r="B471" s="87">
        <f>меню!D1160</f>
        <v>60</v>
      </c>
      <c r="C471" s="58">
        <v>1.17</v>
      </c>
      <c r="D471" s="58">
        <v>0.17</v>
      </c>
      <c r="E471" s="58">
        <v>4.5</v>
      </c>
      <c r="F471" s="58">
        <v>23.83</v>
      </c>
      <c r="G471" s="52"/>
    </row>
    <row r="472" spans="1:7" ht="28.5" customHeight="1">
      <c r="A472" s="96" t="s">
        <v>73</v>
      </c>
      <c r="B472" s="490">
        <f>меню!D1162</f>
        <v>90</v>
      </c>
      <c r="C472" s="98">
        <v>14.9</v>
      </c>
      <c r="D472" s="98">
        <v>14.36</v>
      </c>
      <c r="E472" s="98">
        <v>20.41</v>
      </c>
      <c r="F472" s="98">
        <v>307.22000000000003</v>
      </c>
      <c r="G472" s="52"/>
    </row>
    <row r="473" spans="1:7" ht="28.5" customHeight="1">
      <c r="A473" s="91" t="s">
        <v>161</v>
      </c>
      <c r="B473" s="92">
        <f>меню!D1171</f>
        <v>150</v>
      </c>
      <c r="C473" s="57">
        <v>5.3</v>
      </c>
      <c r="D473" s="57">
        <v>7.01</v>
      </c>
      <c r="E473" s="57">
        <v>21.26</v>
      </c>
      <c r="F473" s="58">
        <v>20.21</v>
      </c>
      <c r="G473" s="52"/>
    </row>
    <row r="474" spans="1:7" ht="28.5" customHeight="1">
      <c r="A474" s="136" t="s">
        <v>242</v>
      </c>
      <c r="B474" s="488">
        <v>200</v>
      </c>
      <c r="C474" s="23">
        <v>0.27</v>
      </c>
      <c r="D474" s="23">
        <v>0.09</v>
      </c>
      <c r="E474" s="23">
        <v>0.15</v>
      </c>
      <c r="F474" s="23">
        <v>24.14</v>
      </c>
      <c r="G474" s="52"/>
    </row>
    <row r="475" spans="1:7" ht="28.5" customHeight="1">
      <c r="A475" s="102" t="s">
        <v>95</v>
      </c>
      <c r="B475" s="481" t="s">
        <v>153</v>
      </c>
      <c r="C475" s="57">
        <v>0.7</v>
      </c>
      <c r="D475" s="68">
        <v>0.1</v>
      </c>
      <c r="E475" s="68">
        <v>9.4</v>
      </c>
      <c r="F475" s="61">
        <v>41.3</v>
      </c>
      <c r="G475" s="52"/>
    </row>
    <row r="476" spans="1:7" ht="28.5" customHeight="1">
      <c r="A476" s="102"/>
      <c r="B476" s="103"/>
      <c r="C476" s="57"/>
      <c r="D476" s="57"/>
      <c r="E476" s="57"/>
      <c r="F476" s="58"/>
      <c r="G476" s="52"/>
    </row>
    <row r="477" spans="1:7" ht="28.5" customHeight="1">
      <c r="A477" s="70" t="s">
        <v>29</v>
      </c>
      <c r="B477" s="71">
        <f>B476+B475+B474+B472+B471</f>
        <v>370</v>
      </c>
      <c r="C477" s="70">
        <f>C476+C475+C474+C472+C471</f>
        <v>17.04</v>
      </c>
      <c r="D477" s="70">
        <f>D476+D475+D474+D472+D471</f>
        <v>14.72</v>
      </c>
      <c r="E477" s="70">
        <f>E476+E475+E474+E472+E471</f>
        <v>34.46</v>
      </c>
      <c r="F477" s="70">
        <f>F476+F475+F474+F472+F471</f>
        <v>396.49</v>
      </c>
      <c r="G477" s="52"/>
    </row>
    <row r="478" spans="1:7" ht="28.5" customHeight="1">
      <c r="A478" s="82" t="s">
        <v>53</v>
      </c>
      <c r="B478" s="83">
        <f>B477+B469</f>
        <v>920</v>
      </c>
      <c r="C478" s="84">
        <f>C477+C469</f>
        <v>36.54</v>
      </c>
      <c r="D478" s="84">
        <f>D477+D469</f>
        <v>32.42</v>
      </c>
      <c r="E478" s="84">
        <f>E477+E469</f>
        <v>79.28</v>
      </c>
      <c r="F478" s="84">
        <f>F477+F469</f>
        <v>775.94</v>
      </c>
      <c r="G478" s="52"/>
    </row>
    <row r="479" spans="1:7" ht="28.5" customHeight="1">
      <c r="A479" s="639" t="s">
        <v>284</v>
      </c>
      <c r="B479" s="639"/>
      <c r="C479" s="639"/>
      <c r="D479" s="639"/>
      <c r="E479" s="639"/>
      <c r="F479" s="639"/>
      <c r="G479" s="52"/>
    </row>
    <row r="480" spans="1:7" ht="28.5" customHeight="1">
      <c r="A480" s="534" t="s">
        <v>244</v>
      </c>
      <c r="B480" s="535"/>
      <c r="C480" s="535"/>
      <c r="D480" s="535"/>
      <c r="E480" s="535"/>
      <c r="F480" s="535"/>
      <c r="G480" s="52"/>
    </row>
    <row r="481" spans="1:7" ht="28.5" customHeight="1">
      <c r="A481" s="517" t="s">
        <v>3</v>
      </c>
      <c r="B481" s="517" t="s">
        <v>6</v>
      </c>
      <c r="C481" s="517"/>
      <c r="D481" s="517"/>
      <c r="E481" s="517"/>
      <c r="F481" s="517"/>
      <c r="G481" s="52"/>
    </row>
    <row r="482" spans="1:7" ht="28.5" customHeight="1">
      <c r="A482" s="517"/>
      <c r="B482" s="537" t="s">
        <v>7</v>
      </c>
      <c r="C482" s="517" t="s">
        <v>8</v>
      </c>
      <c r="D482" s="517" t="s">
        <v>9</v>
      </c>
      <c r="E482" s="517" t="s">
        <v>10</v>
      </c>
      <c r="F482" s="538" t="s">
        <v>11</v>
      </c>
      <c r="G482" s="52"/>
    </row>
    <row r="483" spans="1:7" ht="16.5" customHeight="1">
      <c r="A483" s="517"/>
      <c r="B483" s="537"/>
      <c r="C483" s="517"/>
      <c r="D483" s="517"/>
      <c r="E483" s="517"/>
      <c r="F483" s="538"/>
      <c r="G483" s="52"/>
    </row>
    <row r="484" spans="1:7" ht="28.5" customHeight="1">
      <c r="A484" s="526" t="s">
        <v>12</v>
      </c>
      <c r="B484" s="527"/>
      <c r="C484" s="527"/>
      <c r="D484" s="527"/>
      <c r="E484" s="527"/>
      <c r="F484" s="527"/>
      <c r="G484" s="52"/>
    </row>
    <row r="485" spans="1:7" ht="28.5" customHeight="1">
      <c r="A485" s="86" t="s">
        <v>55</v>
      </c>
      <c r="B485" s="87">
        <f>меню!D1192</f>
        <v>60</v>
      </c>
      <c r="C485" s="58">
        <v>1.1666666666666701</v>
      </c>
      <c r="D485" s="58">
        <v>0.16666666666666699</v>
      </c>
      <c r="E485" s="58">
        <v>4.5</v>
      </c>
      <c r="F485" s="58">
        <v>23.8333333333333</v>
      </c>
      <c r="G485" s="52"/>
    </row>
    <row r="486" spans="1:7" ht="28.5" customHeight="1">
      <c r="A486" s="238" t="s">
        <v>245</v>
      </c>
      <c r="B486" s="191">
        <f>меню!D1194</f>
        <v>90</v>
      </c>
      <c r="C486" s="23">
        <v>11.31</v>
      </c>
      <c r="D486" s="23">
        <v>11.6</v>
      </c>
      <c r="E486" s="23">
        <v>15.3</v>
      </c>
      <c r="F486" s="23">
        <v>175.6</v>
      </c>
      <c r="G486" s="52"/>
    </row>
    <row r="487" spans="1:7" ht="28.5" customHeight="1">
      <c r="A487" s="91" t="s">
        <v>69</v>
      </c>
      <c r="B487" s="92">
        <f>меню!D1211</f>
        <v>150</v>
      </c>
      <c r="C487" s="57">
        <v>4.8</v>
      </c>
      <c r="D487" s="57">
        <v>6.3360000000000003</v>
      </c>
      <c r="E487" s="57">
        <v>25.96</v>
      </c>
      <c r="F487" s="58">
        <v>200.46</v>
      </c>
      <c r="G487" s="50"/>
    </row>
    <row r="488" spans="1:7" ht="28.5" customHeight="1">
      <c r="A488" s="169" t="s">
        <v>250</v>
      </c>
      <c r="B488" s="499">
        <v>200</v>
      </c>
      <c r="C488" s="23">
        <v>0.15</v>
      </c>
      <c r="D488" s="23">
        <v>0.11</v>
      </c>
      <c r="E488" s="23">
        <v>12.55</v>
      </c>
      <c r="F488" s="101">
        <v>53.25</v>
      </c>
      <c r="G488" s="186"/>
    </row>
    <row r="489" spans="1:7" ht="28.5" customHeight="1">
      <c r="A489" s="102" t="s">
        <v>95</v>
      </c>
      <c r="B489" s="481" t="s">
        <v>153</v>
      </c>
      <c r="C489" s="57">
        <v>0.7</v>
      </c>
      <c r="D489" s="68">
        <v>0.1</v>
      </c>
      <c r="E489" s="68">
        <v>9.4</v>
      </c>
      <c r="F489" s="61">
        <v>41.3</v>
      </c>
      <c r="G489" s="186"/>
    </row>
    <row r="490" spans="1:7" ht="28.5" customHeight="1">
      <c r="A490" s="70" t="s">
        <v>29</v>
      </c>
      <c r="B490" s="71"/>
      <c r="C490" s="70">
        <f>SUM(C485:C489)</f>
        <v>18.126666666666701</v>
      </c>
      <c r="D490" s="70">
        <f>SUM(D485:D489)</f>
        <v>18.312666666666701</v>
      </c>
      <c r="E490" s="70">
        <f>SUM(E485:E489)</f>
        <v>67.709999999999994</v>
      </c>
      <c r="F490" s="70">
        <f>SUM(F485:F489)</f>
        <v>494.44333333333299</v>
      </c>
      <c r="G490" s="186"/>
    </row>
    <row r="491" spans="1:7" ht="28.5" customHeight="1">
      <c r="A491" s="526" t="s">
        <v>30</v>
      </c>
      <c r="B491" s="527"/>
      <c r="C491" s="527"/>
      <c r="D491" s="527"/>
      <c r="E491" s="527"/>
      <c r="F491" s="527"/>
      <c r="G491" s="186"/>
    </row>
    <row r="492" spans="1:7" ht="28.5" customHeight="1">
      <c r="A492" s="160" t="str">
        <f>меню!A1223</f>
        <v>Свекольник с птицей  и сметаной  (без картофеля)</v>
      </c>
      <c r="B492" s="494">
        <f>меню!D1223</f>
        <v>220</v>
      </c>
      <c r="C492" s="23">
        <v>5.32</v>
      </c>
      <c r="D492" s="23">
        <v>8.69</v>
      </c>
      <c r="E492" s="158">
        <v>13.12</v>
      </c>
      <c r="F492" s="23">
        <v>193.29</v>
      </c>
      <c r="G492" s="186"/>
    </row>
    <row r="493" spans="1:7" ht="28.5" customHeight="1">
      <c r="A493" s="74" t="s">
        <v>121</v>
      </c>
      <c r="B493" s="142">
        <f>меню!D1237</f>
        <v>90</v>
      </c>
      <c r="C493" s="54">
        <v>12.05</v>
      </c>
      <c r="D493" s="54">
        <v>12.4</v>
      </c>
      <c r="E493" s="54">
        <v>19.05</v>
      </c>
      <c r="F493" s="54">
        <v>213.6</v>
      </c>
      <c r="G493" s="186"/>
    </row>
    <row r="494" spans="1:7" ht="28.5" customHeight="1">
      <c r="A494" s="531" t="s">
        <v>125</v>
      </c>
      <c r="B494" s="532"/>
      <c r="C494" s="532"/>
      <c r="D494" s="532"/>
      <c r="E494" s="532"/>
      <c r="F494" s="532"/>
      <c r="G494" s="186"/>
    </row>
    <row r="495" spans="1:7" ht="28.5" customHeight="1">
      <c r="A495" s="145" t="s">
        <v>126</v>
      </c>
      <c r="B495" s="489">
        <f>меню!D1250</f>
        <v>90</v>
      </c>
      <c r="C495" s="54">
        <v>12.05</v>
      </c>
      <c r="D495" s="54">
        <v>12.4</v>
      </c>
      <c r="E495" s="54">
        <v>19.05</v>
      </c>
      <c r="F495" s="54">
        <v>213.6</v>
      </c>
      <c r="G495" s="186"/>
    </row>
    <row r="496" spans="1:7" ht="28.5" customHeight="1">
      <c r="A496" s="134" t="s">
        <v>179</v>
      </c>
      <c r="B496" s="481">
        <f>меню!D1253</f>
        <v>150</v>
      </c>
      <c r="C496" s="135">
        <v>4.5199999999999996</v>
      </c>
      <c r="D496" s="135">
        <v>8.36</v>
      </c>
      <c r="E496" s="68">
        <v>23.56</v>
      </c>
      <c r="F496" s="68">
        <v>197.6</v>
      </c>
      <c r="G496" s="186"/>
    </row>
    <row r="497" spans="1:7" ht="28.5" customHeight="1">
      <c r="A497" s="74" t="s">
        <v>26</v>
      </c>
      <c r="B497" s="478" t="s">
        <v>18</v>
      </c>
      <c r="C497" s="61">
        <v>0.01</v>
      </c>
      <c r="D497" s="61">
        <v>0</v>
      </c>
      <c r="E497" s="61">
        <v>5.98</v>
      </c>
      <c r="F497" s="61">
        <v>39.979999999999997</v>
      </c>
      <c r="G497" s="186"/>
    </row>
    <row r="498" spans="1:7" ht="28.5" customHeight="1">
      <c r="A498" s="102" t="s">
        <v>95</v>
      </c>
      <c r="B498" s="481" t="s">
        <v>96</v>
      </c>
      <c r="C498" s="57">
        <v>1.4</v>
      </c>
      <c r="D498" s="68">
        <v>0.2</v>
      </c>
      <c r="E498" s="68">
        <v>18.8</v>
      </c>
      <c r="F498" s="61">
        <v>82.6</v>
      </c>
      <c r="G498" s="186"/>
    </row>
    <row r="499" spans="1:7" ht="28.5" customHeight="1">
      <c r="A499" s="102"/>
      <c r="B499" s="103"/>
      <c r="C499" s="57"/>
      <c r="D499" s="57"/>
      <c r="E499" s="57"/>
      <c r="F499" s="58"/>
      <c r="G499" s="186"/>
    </row>
    <row r="500" spans="1:7" ht="28.5" customHeight="1">
      <c r="A500" s="70" t="s">
        <v>29</v>
      </c>
      <c r="B500" s="71"/>
      <c r="C500" s="70">
        <f>C498+C497+C496+C495+C492</f>
        <v>23.3</v>
      </c>
      <c r="D500" s="70">
        <f>D498+D497+D496+D495+D492</f>
        <v>29.65</v>
      </c>
      <c r="E500" s="70">
        <f>E498+E497+E496+E495+E492</f>
        <v>80.510000000000005</v>
      </c>
      <c r="F500" s="70">
        <f>F498+F497+F496+F495+F492</f>
        <v>727.07</v>
      </c>
      <c r="G500" s="186"/>
    </row>
    <row r="501" spans="1:7" ht="28.5" customHeight="1">
      <c r="A501" s="82" t="s">
        <v>53</v>
      </c>
      <c r="B501" s="83">
        <f>B500+B490</f>
        <v>0</v>
      </c>
      <c r="C501" s="84">
        <f>C500+C490</f>
        <v>41.426666666666698</v>
      </c>
      <c r="D501" s="84">
        <f>D500+D490</f>
        <v>47.962666666666699</v>
      </c>
      <c r="E501" s="84">
        <f>E500+E490</f>
        <v>148.22</v>
      </c>
      <c r="F501" s="84">
        <f>F500+F490</f>
        <v>1221.5133333333299</v>
      </c>
      <c r="G501" s="186"/>
    </row>
    <row r="502" spans="1:7" ht="21.95" customHeight="1">
      <c r="A502" s="74"/>
      <c r="B502" s="198"/>
      <c r="C502" s="239"/>
      <c r="D502" s="239"/>
      <c r="E502" s="239"/>
      <c r="F502" s="239"/>
      <c r="G502" s="186"/>
    </row>
    <row r="503" spans="1:7" ht="21.95" customHeight="1">
      <c r="A503" s="510"/>
      <c r="B503" s="511"/>
      <c r="C503" s="512"/>
      <c r="D503" s="212"/>
      <c r="E503" s="212"/>
      <c r="F503" s="212"/>
      <c r="G503" s="186"/>
    </row>
    <row r="505" spans="1:7" ht="27.95" customHeight="1">
      <c r="G505" s="38"/>
    </row>
  </sheetData>
  <mergeCells count="260">
    <mergeCell ref="A1:F1"/>
    <mergeCell ref="A5:F5"/>
    <mergeCell ref="A6:F6"/>
    <mergeCell ref="A7:F7"/>
    <mergeCell ref="A8:F8"/>
    <mergeCell ref="A9:F9"/>
    <mergeCell ref="B10:F10"/>
    <mergeCell ref="A13:F13"/>
    <mergeCell ref="A20:F20"/>
    <mergeCell ref="C11:C12"/>
    <mergeCell ref="D11:D12"/>
    <mergeCell ref="E11:E12"/>
    <mergeCell ref="F11:F12"/>
    <mergeCell ref="A28:F28"/>
    <mergeCell ref="A29:F29"/>
    <mergeCell ref="B30:F30"/>
    <mergeCell ref="A33:F33"/>
    <mergeCell ref="A36:F36"/>
    <mergeCell ref="A42:F42"/>
    <mergeCell ref="A55:F55"/>
    <mergeCell ref="A56:F56"/>
    <mergeCell ref="A57:F57"/>
    <mergeCell ref="C31:C32"/>
    <mergeCell ref="D31:D32"/>
    <mergeCell ref="E31:E32"/>
    <mergeCell ref="A58:F58"/>
    <mergeCell ref="A59:F59"/>
    <mergeCell ref="B60:F60"/>
    <mergeCell ref="A63:F63"/>
    <mergeCell ref="A70:F70"/>
    <mergeCell ref="A78:F78"/>
    <mergeCell ref="A79:F79"/>
    <mergeCell ref="B80:F80"/>
    <mergeCell ref="A83:F83"/>
    <mergeCell ref="C61:C62"/>
    <mergeCell ref="C81:C82"/>
    <mergeCell ref="D61:D62"/>
    <mergeCell ref="D81:D82"/>
    <mergeCell ref="E61:E62"/>
    <mergeCell ref="E81:E82"/>
    <mergeCell ref="F61:F62"/>
    <mergeCell ref="F81:F82"/>
    <mergeCell ref="A152:F152"/>
    <mergeCell ref="A153:F153"/>
    <mergeCell ref="C130:C131"/>
    <mergeCell ref="D130:D131"/>
    <mergeCell ref="E130:E131"/>
    <mergeCell ref="F130:F131"/>
    <mergeCell ref="A91:F91"/>
    <mergeCell ref="A102:F102"/>
    <mergeCell ref="A103:F103"/>
    <mergeCell ref="A104:F104"/>
    <mergeCell ref="A105:F105"/>
    <mergeCell ref="A106:F106"/>
    <mergeCell ref="B107:F107"/>
    <mergeCell ref="A110:F110"/>
    <mergeCell ref="A112:F112"/>
    <mergeCell ref="C108:C109"/>
    <mergeCell ref="D108:D109"/>
    <mergeCell ref="E108:E109"/>
    <mergeCell ref="F108:F109"/>
    <mergeCell ref="A211:F211"/>
    <mergeCell ref="C209:C210"/>
    <mergeCell ref="D209:D210"/>
    <mergeCell ref="E209:E210"/>
    <mergeCell ref="F209:F210"/>
    <mergeCell ref="A154:F154"/>
    <mergeCell ref="A155:F155"/>
    <mergeCell ref="B156:F156"/>
    <mergeCell ref="A160:F160"/>
    <mergeCell ref="A166:F166"/>
    <mergeCell ref="A175:F175"/>
    <mergeCell ref="A176:F176"/>
    <mergeCell ref="B177:F177"/>
    <mergeCell ref="A180:F180"/>
    <mergeCell ref="C158:C159"/>
    <mergeCell ref="C178:C179"/>
    <mergeCell ref="D158:D159"/>
    <mergeCell ref="D178:D179"/>
    <mergeCell ref="E158:E159"/>
    <mergeCell ref="E178:E179"/>
    <mergeCell ref="F158:F159"/>
    <mergeCell ref="F178:F179"/>
    <mergeCell ref="A218:F218"/>
    <mergeCell ref="A227:F227"/>
    <mergeCell ref="A228:F228"/>
    <mergeCell ref="B229:F229"/>
    <mergeCell ref="A232:F232"/>
    <mergeCell ref="A238:F238"/>
    <mergeCell ref="A241:F241"/>
    <mergeCell ref="A253:F253"/>
    <mergeCell ref="A254:F254"/>
    <mergeCell ref="C230:C231"/>
    <mergeCell ref="D230:D231"/>
    <mergeCell ref="E230:E231"/>
    <mergeCell ref="F230:F231"/>
    <mergeCell ref="A484:F484"/>
    <mergeCell ref="A491:F491"/>
    <mergeCell ref="A494:F494"/>
    <mergeCell ref="A503:C503"/>
    <mergeCell ref="A10:A12"/>
    <mergeCell ref="A30:A32"/>
    <mergeCell ref="A60:A62"/>
    <mergeCell ref="A80:A82"/>
    <mergeCell ref="A107:A109"/>
    <mergeCell ref="A129:A131"/>
    <mergeCell ref="A156:A159"/>
    <mergeCell ref="A177:A179"/>
    <mergeCell ref="A208:A210"/>
    <mergeCell ref="A229:A231"/>
    <mergeCell ref="A258:A260"/>
    <mergeCell ref="A278:A280"/>
    <mergeCell ref="A306:A308"/>
    <mergeCell ref="A331:A333"/>
    <mergeCell ref="A358:A360"/>
    <mergeCell ref="A381:A383"/>
    <mergeCell ref="A409:A411"/>
    <mergeCell ref="A430:A432"/>
    <mergeCell ref="A454:F454"/>
    <mergeCell ref="A455:F455"/>
    <mergeCell ref="B230:B231"/>
    <mergeCell ref="B259:B260"/>
    <mergeCell ref="B279:B280"/>
    <mergeCell ref="B307:B308"/>
    <mergeCell ref="B332:B333"/>
    <mergeCell ref="B359:B360"/>
    <mergeCell ref="B382:B383"/>
    <mergeCell ref="B410:B411"/>
    <mergeCell ref="B431:B432"/>
    <mergeCell ref="A255:F255"/>
    <mergeCell ref="A256:F256"/>
    <mergeCell ref="A257:F257"/>
    <mergeCell ref="B258:F258"/>
    <mergeCell ref="A261:F261"/>
    <mergeCell ref="A267:F267"/>
    <mergeCell ref="A276:F276"/>
    <mergeCell ref="A277:F277"/>
    <mergeCell ref="B278:F278"/>
    <mergeCell ref="C259:C260"/>
    <mergeCell ref="D259:D260"/>
    <mergeCell ref="E259:E260"/>
    <mergeCell ref="F259:F260"/>
    <mergeCell ref="B11:B12"/>
    <mergeCell ref="B31:B32"/>
    <mergeCell ref="B61:B62"/>
    <mergeCell ref="B81:B82"/>
    <mergeCell ref="B108:B109"/>
    <mergeCell ref="B130:B131"/>
    <mergeCell ref="B158:B159"/>
    <mergeCell ref="B178:B179"/>
    <mergeCell ref="B209:B210"/>
    <mergeCell ref="A187:F187"/>
    <mergeCell ref="A191:F191"/>
    <mergeCell ref="A203:F203"/>
    <mergeCell ref="A204:F204"/>
    <mergeCell ref="A205:F205"/>
    <mergeCell ref="A206:F206"/>
    <mergeCell ref="A207:F207"/>
    <mergeCell ref="B208:F208"/>
    <mergeCell ref="A118:F118"/>
    <mergeCell ref="A127:F127"/>
    <mergeCell ref="A128:F128"/>
    <mergeCell ref="B129:F129"/>
    <mergeCell ref="A132:F132"/>
    <mergeCell ref="A139:F139"/>
    <mergeCell ref="A151:F151"/>
    <mergeCell ref="C307:C308"/>
    <mergeCell ref="C332:C333"/>
    <mergeCell ref="C359:C360"/>
    <mergeCell ref="C382:C383"/>
    <mergeCell ref="C410:C411"/>
    <mergeCell ref="C431:C432"/>
    <mergeCell ref="C459:C460"/>
    <mergeCell ref="C482:C483"/>
    <mergeCell ref="A457:F457"/>
    <mergeCell ref="B458:F458"/>
    <mergeCell ref="A461:F461"/>
    <mergeCell ref="A463:F463"/>
    <mergeCell ref="A470:F470"/>
    <mergeCell ref="A479:F479"/>
    <mergeCell ref="A458:A460"/>
    <mergeCell ref="B409:F409"/>
    <mergeCell ref="A412:F412"/>
    <mergeCell ref="A419:F419"/>
    <mergeCell ref="A428:F428"/>
    <mergeCell ref="A429:F429"/>
    <mergeCell ref="B430:F430"/>
    <mergeCell ref="A433:F433"/>
    <mergeCell ref="A440:F440"/>
    <mergeCell ref="A481:A483"/>
    <mergeCell ref="A281:F281"/>
    <mergeCell ref="A288:F288"/>
    <mergeCell ref="D279:D280"/>
    <mergeCell ref="D307:D308"/>
    <mergeCell ref="D332:D333"/>
    <mergeCell ref="D359:D360"/>
    <mergeCell ref="D382:D383"/>
    <mergeCell ref="D410:D411"/>
    <mergeCell ref="D431:D432"/>
    <mergeCell ref="A380:F380"/>
    <mergeCell ref="B381:F381"/>
    <mergeCell ref="A384:F384"/>
    <mergeCell ref="A391:F391"/>
    <mergeCell ref="A404:F404"/>
    <mergeCell ref="A405:F405"/>
    <mergeCell ref="A406:F406"/>
    <mergeCell ref="A407:F407"/>
    <mergeCell ref="A408:F408"/>
    <mergeCell ref="A354:F354"/>
    <mergeCell ref="A355:F355"/>
    <mergeCell ref="A356:F356"/>
    <mergeCell ref="A357:F357"/>
    <mergeCell ref="B358:F358"/>
    <mergeCell ref="C279:C280"/>
    <mergeCell ref="E482:E483"/>
    <mergeCell ref="A361:F361"/>
    <mergeCell ref="A363:F363"/>
    <mergeCell ref="A370:F370"/>
    <mergeCell ref="A379:F379"/>
    <mergeCell ref="A311:F311"/>
    <mergeCell ref="A318:F318"/>
    <mergeCell ref="A321:F321"/>
    <mergeCell ref="A329:F329"/>
    <mergeCell ref="A330:F330"/>
    <mergeCell ref="B331:F331"/>
    <mergeCell ref="A334:F334"/>
    <mergeCell ref="A341:F341"/>
    <mergeCell ref="A353:F353"/>
    <mergeCell ref="D459:D460"/>
    <mergeCell ref="D482:D483"/>
    <mergeCell ref="A453:F453"/>
    <mergeCell ref="B459:B460"/>
    <mergeCell ref="B482:B483"/>
    <mergeCell ref="A480:F480"/>
    <mergeCell ref="B481:F481"/>
    <mergeCell ref="A456:F456"/>
    <mergeCell ref="F279:F280"/>
    <mergeCell ref="F307:F308"/>
    <mergeCell ref="F332:F333"/>
    <mergeCell ref="F359:F360"/>
    <mergeCell ref="F382:F383"/>
    <mergeCell ref="F410:F411"/>
    <mergeCell ref="F431:F432"/>
    <mergeCell ref="F459:F460"/>
    <mergeCell ref="F482:F483"/>
    <mergeCell ref="A301:F301"/>
    <mergeCell ref="A302:F302"/>
    <mergeCell ref="A303:F303"/>
    <mergeCell ref="A304:F304"/>
    <mergeCell ref="A305:F305"/>
    <mergeCell ref="B306:F306"/>
    <mergeCell ref="A309:F309"/>
    <mergeCell ref="E279:E280"/>
    <mergeCell ref="E307:E308"/>
    <mergeCell ref="E332:E333"/>
    <mergeCell ref="E359:E360"/>
    <mergeCell ref="E382:E383"/>
    <mergeCell ref="E410:E411"/>
    <mergeCell ref="E431:E432"/>
    <mergeCell ref="E459:E460"/>
  </mergeCells>
  <pageMargins left="0.7" right="0.7" top="0.75" bottom="0.75" header="0.3" footer="0.3"/>
  <pageSetup paperSize="9" scale="51" orientation="portrait"/>
  <rowBreaks count="9" manualBreakCount="9">
    <brk id="50" max="16383" man="1"/>
    <brk id="97" max="16383" man="1"/>
    <brk id="146" max="16383" man="1"/>
    <brk id="197" max="16383" man="1"/>
    <brk id="248" max="16383" man="1"/>
    <brk id="296" max="16383" man="1"/>
    <brk id="348" max="16383" man="1"/>
    <brk id="399" max="16383" man="1"/>
    <brk id="448" max="16383" man="1"/>
  </rowBreaks>
  <colBreaks count="1" manualBreakCount="1">
    <brk id="12" max="503" man="1"/>
  </col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28" zoomScale="80" zoomScaleNormal="80" workbookViewId="0">
      <selection activeCell="D3" sqref="D3"/>
    </sheetView>
  </sheetViews>
  <sheetFormatPr defaultColWidth="26.7109375" defaultRowHeight="35.1" customHeight="1"/>
  <cols>
    <col min="1" max="1" width="19.5703125" style="5" customWidth="1"/>
    <col min="2" max="2" width="8.85546875" style="5" customWidth="1"/>
    <col min="3" max="3" width="19.140625" style="5" customWidth="1"/>
    <col min="4" max="4" width="8.140625" style="5" customWidth="1"/>
    <col min="5" max="5" width="21.42578125" style="5" customWidth="1"/>
    <col min="6" max="6" width="8.7109375" style="5" customWidth="1"/>
    <col min="7" max="7" width="20.85546875" style="6" customWidth="1"/>
    <col min="8" max="8" width="7.42578125" style="6" customWidth="1"/>
    <col min="9" max="9" width="19.140625" style="5" customWidth="1"/>
    <col min="10" max="10" width="7.5703125" style="5" customWidth="1"/>
    <col min="11" max="257" width="26.7109375" customWidth="1"/>
  </cols>
  <sheetData>
    <row r="1" spans="1:10" ht="35.1" customHeight="1">
      <c r="A1" s="640" t="s">
        <v>258</v>
      </c>
      <c r="B1" s="640"/>
      <c r="C1" s="640"/>
      <c r="D1" s="640"/>
      <c r="E1" s="640"/>
      <c r="F1" s="640"/>
      <c r="G1" s="640"/>
      <c r="H1" s="640"/>
      <c r="I1" s="640"/>
      <c r="J1" s="640"/>
    </row>
    <row r="2" spans="1:10" s="1" customFormat="1" ht="35.1" customHeight="1">
      <c r="A2" s="7" t="s">
        <v>259</v>
      </c>
      <c r="B2" s="7" t="s">
        <v>260</v>
      </c>
      <c r="C2" s="7" t="s">
        <v>261</v>
      </c>
      <c r="D2" s="7" t="s">
        <v>260</v>
      </c>
      <c r="E2" s="7" t="s">
        <v>262</v>
      </c>
      <c r="F2" s="7" t="s">
        <v>260</v>
      </c>
      <c r="G2" s="7" t="s">
        <v>263</v>
      </c>
      <c r="H2" s="7" t="s">
        <v>260</v>
      </c>
      <c r="I2" s="7" t="s">
        <v>264</v>
      </c>
      <c r="J2" s="7" t="s">
        <v>260</v>
      </c>
    </row>
    <row r="3" spans="1:10" s="2" customFormat="1" ht="74.25" customHeight="1">
      <c r="A3" s="8" t="e">
        <f>меню!#REF!</f>
        <v>#REF!</v>
      </c>
      <c r="B3" s="8" t="e">
        <f>меню!#REF!</f>
        <v>#REF!</v>
      </c>
      <c r="C3" s="8"/>
      <c r="D3" s="8"/>
      <c r="E3" s="8" t="str">
        <f>меню!A126</f>
        <v xml:space="preserve"> Борщ с птицей и сметаной   (без картофеля)</v>
      </c>
      <c r="F3" s="8">
        <f>меню!D126</f>
        <v>200</v>
      </c>
      <c r="G3" s="8" t="e">
        <f>меню!#REF!</f>
        <v>#REF!</v>
      </c>
      <c r="H3" s="8" t="e">
        <f>меню!#REF!</f>
        <v>#REF!</v>
      </c>
      <c r="I3" s="9" t="e">
        <f>меню!#REF!</f>
        <v>#REF!</v>
      </c>
      <c r="J3" s="10" t="e">
        <f>меню!#REF!</f>
        <v>#REF!</v>
      </c>
    </row>
    <row r="4" spans="1:10" s="2" customFormat="1" ht="44.25" customHeight="1">
      <c r="A4" s="8"/>
      <c r="B4" s="8"/>
      <c r="C4" s="8"/>
      <c r="D4" s="8"/>
      <c r="E4" s="8"/>
      <c r="F4" s="8"/>
      <c r="G4" s="8" t="s">
        <v>125</v>
      </c>
      <c r="H4" s="8"/>
      <c r="I4" s="9"/>
      <c r="J4" s="9"/>
    </row>
    <row r="5" spans="1:10" s="2" customFormat="1" ht="55.5" customHeight="1">
      <c r="A5" s="8"/>
      <c r="B5" s="8"/>
      <c r="C5" s="8"/>
      <c r="D5" s="8"/>
      <c r="E5" s="8"/>
      <c r="F5" s="8"/>
      <c r="G5" s="8" t="e">
        <f>меню!#REF!</f>
        <v>#REF!</v>
      </c>
      <c r="H5" s="8" t="e">
        <f>меню!#REF!</f>
        <v>#REF!</v>
      </c>
      <c r="I5" s="9"/>
      <c r="J5" s="9"/>
    </row>
    <row r="6" spans="1:10" s="2" customFormat="1" ht="62.25" customHeight="1">
      <c r="A6" s="9" t="e">
        <f>меню!#REF!</f>
        <v>#REF!</v>
      </c>
      <c r="B6" s="10" t="e">
        <f>меню!#REF!</f>
        <v>#REF!</v>
      </c>
      <c r="C6" s="8" t="str">
        <f>меню!A67</f>
        <v xml:space="preserve">Колбаска мясная </v>
      </c>
      <c r="D6" s="8" t="str">
        <f>меню!D67</f>
        <v>90</v>
      </c>
      <c r="E6" s="9" t="e">
        <f>меню!#REF!</f>
        <v>#REF!</v>
      </c>
      <c r="F6" s="9" t="e">
        <f>меню!#REF!</f>
        <v>#REF!</v>
      </c>
      <c r="G6" s="8" t="e">
        <f>меню!#REF!</f>
        <v>#REF!</v>
      </c>
      <c r="H6" s="8" t="e">
        <f>меню!#REF!</f>
        <v>#REF!</v>
      </c>
      <c r="I6" s="8" t="str">
        <f>меню!A241</f>
        <v>Шницель рыбный</v>
      </c>
      <c r="J6" s="11">
        <f>меню!D241</f>
        <v>90</v>
      </c>
    </row>
    <row r="7" spans="1:10" s="2" customFormat="1" ht="48.75" customHeight="1">
      <c r="A7" s="8"/>
      <c r="B7" s="8"/>
      <c r="C7" s="8" t="e">
        <f>меню!#REF!</f>
        <v>#REF!</v>
      </c>
      <c r="D7" s="11" t="e">
        <f>меню!#REF!</f>
        <v>#REF!</v>
      </c>
      <c r="E7" s="9"/>
      <c r="F7" s="10"/>
      <c r="G7" s="8" t="str">
        <f>меню!A201</f>
        <v xml:space="preserve">Гречка рассыпчатая </v>
      </c>
      <c r="H7" s="8">
        <f>меню!D201</f>
        <v>150</v>
      </c>
      <c r="I7" s="13"/>
      <c r="J7" s="27"/>
    </row>
    <row r="8" spans="1:10" s="3" customFormat="1" ht="60.75" customHeight="1">
      <c r="A8" s="8" t="e">
        <f>меню!#REF!</f>
        <v>#REF!</v>
      </c>
      <c r="B8" s="8" t="e">
        <f>меню!#REF!</f>
        <v>#REF!</v>
      </c>
      <c r="C8" s="8" t="e">
        <f>меню!#REF!</f>
        <v>#REF!</v>
      </c>
      <c r="D8" s="11" t="e">
        <f>меню!#REF!</f>
        <v>#REF!</v>
      </c>
      <c r="E8" s="8" t="str">
        <f>меню!A143</f>
        <v>Чай с молоком без сахара</v>
      </c>
      <c r="F8" s="11">
        <f>меню!D143</f>
        <v>200</v>
      </c>
      <c r="G8" s="8" t="e">
        <f>меню!#REF!</f>
        <v>#REF!</v>
      </c>
      <c r="H8" s="8" t="e">
        <f>меню!#REF!</f>
        <v>#REF!</v>
      </c>
      <c r="I8" s="8" t="e">
        <f>меню!#REF!</f>
        <v>#REF!</v>
      </c>
      <c r="J8" s="11" t="e">
        <f>меню!#REF!</f>
        <v>#REF!</v>
      </c>
    </row>
    <row r="9" spans="1:10" s="3" customFormat="1" ht="111" customHeight="1">
      <c r="A9" s="9" t="e">
        <f>меню!#REF!</f>
        <v>#REF!</v>
      </c>
      <c r="B9" s="10" t="e">
        <f>меню!#REF!</f>
        <v>#REF!</v>
      </c>
      <c r="C9" s="12"/>
      <c r="D9" s="12"/>
      <c r="E9" s="12"/>
      <c r="F9" s="12"/>
      <c r="G9" s="13"/>
      <c r="H9" s="13"/>
      <c r="I9" s="9"/>
      <c r="J9" s="28"/>
    </row>
    <row r="10" spans="1:10" s="3" customFormat="1" ht="35.1" customHeight="1">
      <c r="A10" s="7" t="s">
        <v>265</v>
      </c>
      <c r="B10" s="7" t="s">
        <v>260</v>
      </c>
      <c r="C10" s="7" t="s">
        <v>150</v>
      </c>
      <c r="D10" s="7" t="s">
        <v>260</v>
      </c>
      <c r="E10" s="7" t="s">
        <v>266</v>
      </c>
      <c r="F10" s="7" t="s">
        <v>260</v>
      </c>
      <c r="G10" s="7" t="s">
        <v>267</v>
      </c>
      <c r="H10" s="7" t="s">
        <v>260</v>
      </c>
      <c r="I10" s="7" t="s">
        <v>268</v>
      </c>
      <c r="J10" s="7"/>
    </row>
    <row r="11" spans="1:10" s="3" customFormat="1" ht="81.75" customHeight="1">
      <c r="A11" s="8" t="e">
        <f>меню!#REF!</f>
        <v>#REF!</v>
      </c>
      <c r="B11" s="8" t="e">
        <f>меню!#REF!</f>
        <v>#REF!</v>
      </c>
      <c r="C11" s="8" t="e">
        <f>меню!#REF!</f>
        <v>#REF!</v>
      </c>
      <c r="D11" s="8" t="e">
        <f>меню!#REF!</f>
        <v>#REF!</v>
      </c>
      <c r="E11" s="8" t="e">
        <f>меню!#REF!</f>
        <v>#REF!</v>
      </c>
      <c r="F11" s="8" t="e">
        <f>меню!#REF!</f>
        <v>#REF!</v>
      </c>
      <c r="G11" s="8" t="e">
        <f>меню!#REF!</f>
        <v>#REF!</v>
      </c>
      <c r="H11" s="8" t="e">
        <f>меню!#REF!</f>
        <v>#REF!</v>
      </c>
      <c r="I11" s="12"/>
      <c r="J11" s="29"/>
    </row>
    <row r="12" spans="1:10" s="3" customFormat="1" ht="38.25" customHeight="1">
      <c r="A12" s="8"/>
      <c r="B12" s="8"/>
      <c r="C12" s="8"/>
      <c r="D12" s="8"/>
      <c r="E12" s="13" t="s">
        <v>125</v>
      </c>
      <c r="F12" s="13"/>
      <c r="G12" s="8" t="e">
        <f>меню!#REF!</f>
        <v>#REF!</v>
      </c>
      <c r="H12" s="8" t="e">
        <f>меню!#REF!</f>
        <v>#REF!</v>
      </c>
      <c r="I12" s="8"/>
      <c r="J12" s="30"/>
    </row>
    <row r="13" spans="1:10" s="3" customFormat="1" ht="59.25" customHeight="1">
      <c r="A13" s="9" t="e">
        <f>меню!#REF!</f>
        <v>#REF!</v>
      </c>
      <c r="B13" s="10" t="e">
        <f>меню!#REF!</f>
        <v>#REF!</v>
      </c>
      <c r="C13" s="8" t="e">
        <f>меню!#REF!</f>
        <v>#REF!</v>
      </c>
      <c r="D13" s="8" t="e">
        <f>меню!#REF!</f>
        <v>#REF!</v>
      </c>
      <c r="E13" s="8" t="e">
        <f>меню!#REF!</f>
        <v>#REF!</v>
      </c>
      <c r="F13" s="8" t="e">
        <f>меню!#REF!</f>
        <v>#REF!</v>
      </c>
      <c r="G13" s="8" t="e">
        <f>меню!#REF!</f>
        <v>#REF!</v>
      </c>
      <c r="H13" s="8" t="e">
        <f>меню!#REF!</f>
        <v>#REF!</v>
      </c>
      <c r="I13" s="9" t="e">
        <f>меню!#REF!</f>
        <v>#REF!</v>
      </c>
      <c r="J13" s="9" t="e">
        <f>меню!#REF!</f>
        <v>#REF!</v>
      </c>
    </row>
    <row r="14" spans="1:10" s="3" customFormat="1" ht="78" customHeight="1">
      <c r="A14" s="14" t="e">
        <f>меню!#REF!</f>
        <v>#REF!</v>
      </c>
      <c r="B14" s="14">
        <v>200</v>
      </c>
      <c r="C14" s="14" t="e">
        <f>меню!#REF!</f>
        <v>#REF!</v>
      </c>
      <c r="D14" s="15" t="e">
        <f>меню!#REF!</f>
        <v>#REF!</v>
      </c>
      <c r="E14" s="14" t="e">
        <f>меню!#REF!</f>
        <v>#REF!</v>
      </c>
      <c r="F14" s="14" t="e">
        <f>меню!#REF!</f>
        <v>#REF!</v>
      </c>
      <c r="G14" s="14" t="e">
        <f>меню!#REF!</f>
        <v>#REF!</v>
      </c>
      <c r="H14" s="14">
        <v>200</v>
      </c>
      <c r="I14" s="31" t="e">
        <f>меню!#REF!</f>
        <v>#REF!</v>
      </c>
      <c r="J14" s="15" t="e">
        <f>меню!#REF!</f>
        <v>#REF!</v>
      </c>
    </row>
    <row r="15" spans="1:10" s="4" customFormat="1" ht="134.25" customHeight="1">
      <c r="A15" s="9" t="e">
        <f>меню!#REF!</f>
        <v>#REF!</v>
      </c>
      <c r="B15" s="10" t="e">
        <f>меню!#REF!</f>
        <v>#REF!</v>
      </c>
      <c r="E15" s="8" t="e">
        <f>меню!#REF!</f>
        <v>#REF!</v>
      </c>
      <c r="F15" s="8" t="e">
        <f>меню!#REF!</f>
        <v>#REF!</v>
      </c>
      <c r="G15" s="16"/>
      <c r="H15" s="16"/>
      <c r="I15" s="8" t="e">
        <f>меню!#REF!</f>
        <v>#REF!</v>
      </c>
      <c r="J15" s="8" t="e">
        <f>меню!#REF!</f>
        <v>#REF!</v>
      </c>
    </row>
    <row r="16" spans="1:10" ht="84" customHeight="1">
      <c r="A16" s="12"/>
      <c r="B16" s="12"/>
      <c r="C16" s="12"/>
      <c r="D16" s="12"/>
      <c r="E16" s="8" t="e">
        <f>меню!#REF!</f>
        <v>#REF!</v>
      </c>
      <c r="F16" s="11" t="e">
        <f>меню!#REF!</f>
        <v>#REF!</v>
      </c>
      <c r="G16" s="13"/>
      <c r="H16" s="13"/>
      <c r="I16" s="32" t="e">
        <f>меню!#REF!</f>
        <v>#REF!</v>
      </c>
      <c r="J16" s="11" t="e">
        <f>меню!#REF!</f>
        <v>#REF!</v>
      </c>
    </row>
    <row r="17" spans="1:10" ht="35.1" customHeight="1">
      <c r="A17" s="7" t="s">
        <v>183</v>
      </c>
      <c r="B17" s="7" t="s">
        <v>260</v>
      </c>
      <c r="C17" s="7" t="s">
        <v>269</v>
      </c>
      <c r="D17" s="7" t="s">
        <v>260</v>
      </c>
      <c r="E17" s="7" t="s">
        <v>270</v>
      </c>
      <c r="F17" s="7" t="s">
        <v>260</v>
      </c>
      <c r="G17" s="7" t="s">
        <v>271</v>
      </c>
      <c r="H17" s="7" t="s">
        <v>260</v>
      </c>
      <c r="I17" s="7" t="s">
        <v>272</v>
      </c>
      <c r="J17" s="7"/>
    </row>
    <row r="18" spans="1:10" ht="67.5" customHeight="1">
      <c r="A18" s="17" t="e">
        <f>меню!#REF!</f>
        <v>#REF!</v>
      </c>
      <c r="B18" s="17" t="e">
        <f>меню!#REF!</f>
        <v>#REF!</v>
      </c>
      <c r="C18" s="17" t="e">
        <f>меню!#REF!</f>
        <v>#REF!</v>
      </c>
      <c r="D18" s="17" t="e">
        <f>меню!#REF!</f>
        <v>#REF!</v>
      </c>
      <c r="E18" s="18" t="e">
        <f>меню!#REF!</f>
        <v>#REF!</v>
      </c>
      <c r="F18" s="18" t="e">
        <f>меню!#REF!</f>
        <v>#REF!</v>
      </c>
      <c r="G18" s="17" t="e">
        <f>меню!#REF!</f>
        <v>#REF!</v>
      </c>
      <c r="H18" s="19"/>
      <c r="I18" s="18" t="e">
        <f>меню!#REF!</f>
        <v>#REF!</v>
      </c>
      <c r="J18" s="33" t="e">
        <f>меню!#REF!</f>
        <v>#REF!</v>
      </c>
    </row>
    <row r="19" spans="1:10" ht="27.75" customHeight="1">
      <c r="A19" s="17"/>
      <c r="B19" s="17"/>
      <c r="C19" s="17"/>
      <c r="D19" s="17"/>
      <c r="E19" s="18" t="s">
        <v>125</v>
      </c>
      <c r="F19" s="18"/>
      <c r="G19" s="17"/>
      <c r="H19" s="19"/>
      <c r="I19" s="18"/>
      <c r="J19" s="33"/>
    </row>
    <row r="20" spans="1:10" ht="78.75" customHeight="1">
      <c r="A20" s="8" t="e">
        <f>меню!#REF!</f>
        <v>#REF!</v>
      </c>
      <c r="B20" s="8" t="e">
        <f>меню!#REF!</f>
        <v>#REF!</v>
      </c>
      <c r="C20" s="8" t="e">
        <f>меню!#REF!</f>
        <v>#REF!</v>
      </c>
      <c r="D20" s="20" t="e">
        <f>меню!#REF!</f>
        <v>#REF!</v>
      </c>
      <c r="E20" s="8" t="e">
        <f>меню!#REF!</f>
        <v>#REF!</v>
      </c>
      <c r="F20" s="8" t="e">
        <f>меню!#REF!</f>
        <v>#REF!</v>
      </c>
      <c r="G20" s="9" t="str">
        <f>меню!A825</f>
        <v>Чай без сахара</v>
      </c>
      <c r="H20" s="9">
        <v>200</v>
      </c>
      <c r="I20" s="8" t="e">
        <f>меню!#REF!</f>
        <v>#REF!</v>
      </c>
      <c r="J20" s="11" t="e">
        <f>меню!#REF!</f>
        <v>#REF!</v>
      </c>
    </row>
    <row r="21" spans="1:10" ht="78.75" customHeight="1">
      <c r="A21" s="8" t="e">
        <f>меню!#REF!</f>
        <v>#REF!</v>
      </c>
      <c r="B21" s="11">
        <v>200</v>
      </c>
      <c r="C21" s="8" t="s">
        <v>125</v>
      </c>
      <c r="D21" s="11">
        <v>200</v>
      </c>
      <c r="E21" s="8" t="e">
        <f>меню!#REF!</f>
        <v>#REF!</v>
      </c>
      <c r="F21" s="8" t="e">
        <f>меню!#REF!</f>
        <v>#REF!</v>
      </c>
      <c r="G21" s="9" t="e">
        <f>меню!#REF!</f>
        <v>#REF!</v>
      </c>
      <c r="H21" s="13">
        <v>80</v>
      </c>
      <c r="I21" s="8" t="str">
        <f>меню!A869</f>
        <v>Шницель рыбный</v>
      </c>
      <c r="J21" s="8">
        <f>меню!D869</f>
        <v>90</v>
      </c>
    </row>
    <row r="22" spans="1:10" ht="85.5" customHeight="1">
      <c r="A22" s="8" t="e">
        <f>меню!#REF!</f>
        <v>#REF!</v>
      </c>
      <c r="B22" s="11" t="e">
        <f>меню!#REF!</f>
        <v>#REF!</v>
      </c>
      <c r="C22" s="8" t="e">
        <f>меню!#REF!</f>
        <v>#REF!</v>
      </c>
      <c r="D22" s="8"/>
      <c r="E22" s="8" t="e">
        <f>меню!#REF!</f>
        <v>#REF!</v>
      </c>
      <c r="F22" s="11" t="e">
        <f>меню!#REF!</f>
        <v>#REF!</v>
      </c>
      <c r="G22" s="8" t="e">
        <f>меню!#REF!</f>
        <v>#REF!</v>
      </c>
      <c r="H22" s="11">
        <v>200</v>
      </c>
      <c r="I22" s="8" t="e">
        <f>меню!#REF!</f>
        <v>#REF!</v>
      </c>
      <c r="J22" s="11" t="e">
        <f>меню!#REF!</f>
        <v>#REF!</v>
      </c>
    </row>
    <row r="23" spans="1:10" ht="47.25" customHeight="1">
      <c r="A23" s="8"/>
      <c r="B23" s="11"/>
      <c r="C23" s="8" t="e">
        <f>меню!#REF!</f>
        <v>#REF!</v>
      </c>
      <c r="D23" s="8"/>
      <c r="E23" s="8" t="s">
        <v>125</v>
      </c>
      <c r="F23" s="11"/>
      <c r="G23" s="8" t="s">
        <v>125</v>
      </c>
      <c r="H23" s="11"/>
      <c r="I23" s="8" t="e">
        <f>меню!#REF!</f>
        <v>#REF!</v>
      </c>
      <c r="J23" s="11"/>
    </row>
    <row r="24" spans="1:10" ht="59.25" customHeight="1">
      <c r="A24" s="8"/>
      <c r="B24" s="11"/>
      <c r="C24" s="8"/>
      <c r="D24" s="8"/>
      <c r="E24" s="8" t="e">
        <f>меню!#REF!</f>
        <v>#REF!</v>
      </c>
      <c r="F24" s="11"/>
      <c r="G24" s="8" t="e">
        <f>меню!#REF!</f>
        <v>#REF!</v>
      </c>
      <c r="H24" s="11"/>
      <c r="I24" s="8"/>
      <c r="J24" s="11"/>
    </row>
    <row r="25" spans="1:10" ht="49.5" customHeight="1">
      <c r="A25" s="4"/>
      <c r="B25" s="4"/>
      <c r="C25" s="8"/>
      <c r="D25" s="9"/>
      <c r="E25" s="8" t="e">
        <f>меню!#REF!</f>
        <v>#REF!</v>
      </c>
      <c r="F25" s="11">
        <v>200</v>
      </c>
      <c r="G25" s="16"/>
      <c r="H25" s="16"/>
      <c r="I25" s="8"/>
      <c r="J25" s="11"/>
    </row>
    <row r="26" spans="1:10" ht="35.1" customHeight="1">
      <c r="A26" s="7" t="s">
        <v>217</v>
      </c>
      <c r="B26" s="7" t="s">
        <v>260</v>
      </c>
      <c r="C26" s="7" t="s">
        <v>273</v>
      </c>
      <c r="D26" s="7" t="s">
        <v>260</v>
      </c>
      <c r="E26" s="7" t="s">
        <v>274</v>
      </c>
      <c r="F26" s="7" t="s">
        <v>260</v>
      </c>
      <c r="G26" s="7" t="s">
        <v>275</v>
      </c>
      <c r="H26" s="7" t="s">
        <v>260</v>
      </c>
      <c r="I26" s="7" t="s">
        <v>244</v>
      </c>
      <c r="J26" s="7" t="s">
        <v>260</v>
      </c>
    </row>
    <row r="27" spans="1:10" ht="60" customHeight="1">
      <c r="A27" s="8" t="e">
        <f>меню!#REF!</f>
        <v>#REF!</v>
      </c>
      <c r="B27" s="8" t="e">
        <f>меню!#REF!</f>
        <v>#REF!</v>
      </c>
      <c r="C27" s="8" t="e">
        <f>меню!#REF!</f>
        <v>#REF!</v>
      </c>
      <c r="D27" s="8" t="e">
        <f>меню!#REF!</f>
        <v>#REF!</v>
      </c>
      <c r="E27" s="8" t="e">
        <f>меню!#REF!</f>
        <v>#REF!</v>
      </c>
      <c r="F27" s="11" t="e">
        <f>меню!#REF!</f>
        <v>#REF!</v>
      </c>
      <c r="G27" s="9" t="e">
        <f>меню!#REF!</f>
        <v>#REF!</v>
      </c>
      <c r="H27" s="21" t="e">
        <f>меню!#REF!</f>
        <v>#REF!</v>
      </c>
      <c r="I27" s="9" t="e">
        <f>меню!#REF!</f>
        <v>#REF!</v>
      </c>
      <c r="J27" s="10" t="e">
        <f>меню!#REF!</f>
        <v>#REF!</v>
      </c>
    </row>
    <row r="28" spans="1:10" ht="25.5" customHeight="1">
      <c r="A28" s="8"/>
      <c r="B28" s="8"/>
      <c r="C28" s="8"/>
      <c r="D28" s="8"/>
      <c r="E28" s="8" t="s">
        <v>125</v>
      </c>
      <c r="F28" s="11"/>
      <c r="G28" s="9"/>
      <c r="H28" s="21"/>
      <c r="I28" s="9" t="s">
        <v>125</v>
      </c>
      <c r="J28" s="10"/>
    </row>
    <row r="29" spans="1:10" ht="44.25" customHeight="1">
      <c r="A29" s="8"/>
      <c r="B29" s="8"/>
      <c r="C29" s="8"/>
      <c r="D29" s="8"/>
      <c r="E29" s="8" t="e">
        <f>меню!#REF!</f>
        <v>#REF!</v>
      </c>
      <c r="F29" s="11"/>
      <c r="G29" s="9"/>
      <c r="H29" s="21"/>
      <c r="I29" s="8" t="e">
        <f>меню!#REF!</f>
        <v>#REF!</v>
      </c>
      <c r="J29" s="10" t="s">
        <v>25</v>
      </c>
    </row>
    <row r="30" spans="1:10" ht="55.5" customHeight="1">
      <c r="A30" s="13" t="s">
        <v>125</v>
      </c>
      <c r="B30" s="13"/>
      <c r="C30" s="8" t="e">
        <f>меню!#REF!</f>
        <v>#REF!</v>
      </c>
      <c r="D30" s="8" t="e">
        <f>меню!#REF!</f>
        <v>#REF!</v>
      </c>
      <c r="E30" s="9" t="e">
        <f>меню!#REF!</f>
        <v>#REF!</v>
      </c>
      <c r="F30" s="13"/>
      <c r="G30" s="8" t="e">
        <f>меню!#REF!</f>
        <v>#REF!</v>
      </c>
      <c r="H30" s="8" t="e">
        <f>меню!#REF!</f>
        <v>#REF!</v>
      </c>
      <c r="I30" s="8" t="e">
        <f>меню!#REF!</f>
        <v>#REF!</v>
      </c>
      <c r="J30" s="11" t="e">
        <f>меню!#REF!</f>
        <v>#REF!</v>
      </c>
    </row>
    <row r="31" spans="1:10" ht="45.75" customHeight="1">
      <c r="A31" s="8" t="e">
        <f>меню!#REF!</f>
        <v>#REF!</v>
      </c>
      <c r="B31" s="22" t="s">
        <v>276</v>
      </c>
      <c r="C31" s="23" t="e">
        <f>меню!#REF!</f>
        <v>#REF!</v>
      </c>
      <c r="D31" s="24" t="e">
        <f>меню!#REF!</f>
        <v>#REF!</v>
      </c>
      <c r="E31" s="8" t="e">
        <f>меню!#REF!</f>
        <v>#REF!</v>
      </c>
      <c r="F31" s="11" t="e">
        <f>меню!#REF!</f>
        <v>#REF!</v>
      </c>
      <c r="G31" s="8" t="str">
        <f>меню!A1154</f>
        <v>Напиток из ягодно-яблочной смеси без сахара</v>
      </c>
      <c r="H31" s="8">
        <f>меню!D1154</f>
        <v>200</v>
      </c>
      <c r="I31" s="8" t="e">
        <f>меню!#REF!</f>
        <v>#REF!</v>
      </c>
      <c r="J31" s="11" t="e">
        <f>меню!#REF!</f>
        <v>#REF!</v>
      </c>
    </row>
    <row r="32" spans="1:10" ht="54.75" customHeight="1">
      <c r="A32" s="9" t="e">
        <f>меню!#REF!</f>
        <v>#REF!</v>
      </c>
      <c r="B32" s="9" t="s">
        <v>277</v>
      </c>
      <c r="C32" s="25" t="s">
        <v>125</v>
      </c>
      <c r="D32" s="4"/>
      <c r="E32" s="9" t="s">
        <v>125</v>
      </c>
      <c r="F32" s="9" t="e">
        <f>меню!#REF!</f>
        <v>#REF!</v>
      </c>
      <c r="G32" s="9" t="e">
        <f>меню!#REF!</f>
        <v>#REF!</v>
      </c>
      <c r="H32" s="10" t="e">
        <f>меню!#REF!</f>
        <v>#REF!</v>
      </c>
      <c r="I32" s="4"/>
      <c r="J32" s="4"/>
    </row>
    <row r="33" spans="1:10" ht="60" customHeight="1">
      <c r="A33" s="8" t="e">
        <f>меню!#REF!</f>
        <v>#REF!</v>
      </c>
      <c r="B33" s="9"/>
      <c r="C33" s="26" t="str">
        <f>меню!A741</f>
        <v xml:space="preserve">Компот из яблок и лимона  без сахара                                                                                   </v>
      </c>
      <c r="D33" s="4"/>
      <c r="E33" s="8" t="e">
        <f>меню!#REF!</f>
        <v>#REF!</v>
      </c>
      <c r="F33" s="9">
        <v>150</v>
      </c>
      <c r="G33" s="9"/>
      <c r="H33" s="10"/>
      <c r="I33" s="4"/>
      <c r="J33" s="4"/>
    </row>
    <row r="34" spans="1:10" ht="73.5" customHeight="1">
      <c r="A34" s="9" t="e">
        <f>меню!#REF!</f>
        <v>#REF!</v>
      </c>
      <c r="B34" s="9"/>
      <c r="C34" s="8"/>
      <c r="D34" s="4"/>
      <c r="E34" s="8" t="e">
        <f>меню!#REF!</f>
        <v>#REF!</v>
      </c>
      <c r="F34" s="9">
        <v>150</v>
      </c>
      <c r="G34" s="9"/>
      <c r="H34" s="10"/>
      <c r="I34" s="4"/>
      <c r="J34" s="4"/>
    </row>
  </sheetData>
  <mergeCells count="1">
    <mergeCell ref="A1:J1"/>
  </mergeCells>
  <pageMargins left="0" right="0" top="0.35433100000000001" bottom="0.748031" header="0.31496099999999999" footer="0.31496099999999999"/>
  <pageSetup paperSize="9" scale="9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меню</vt:lpstr>
      <vt:lpstr>меню в зал</vt:lpstr>
      <vt:lpstr>сетка</vt:lpstr>
      <vt:lpstr>меню!Область_печати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Елена Мальцева</cp:lastModifiedBy>
  <cp:revision>2</cp:revision>
  <dcterms:created xsi:type="dcterms:W3CDTF">2012-08-31T05:36:00Z</dcterms:created>
  <dcterms:modified xsi:type="dcterms:W3CDTF">2026-09-02T11:05:28Z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1E4F9AC7FF744AFAB03E7EEB69636F15_12</vt:lpwstr>
  </property>
  <property fmtid="{D5CDD505-2E9C-101B-9397-08002B2CF9AE}" pid="3" name="KSOProductBuildVer">
    <vt:lpwstr>1049-12.2.0.21931</vt:lpwstr>
  </property>
</Properties>
</file>